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N:\OEH Website Redesign\Final content for new website\1.1.0_Topics_Animals and plants\1.1.8 Native vegetation\Documents\PDF XLS WORD\renamed\"/>
    </mc:Choice>
  </mc:AlternateContent>
  <xr:revisionPtr revIDLastSave="0" documentId="8_{6FB5495A-828D-4090-B50A-95BF87EC1CE8}" xr6:coauthVersionLast="41" xr6:coauthVersionMax="41" xr10:uidLastSave="{00000000-0000-0000-0000-000000000000}"/>
  <bookViews>
    <workbookView xWindow="-120" yWindow="-120" windowWidth="29040" windowHeight="15840" xr2:uid="{00000000-000D-0000-FFFF-FFFF00000000}"/>
  </bookViews>
  <sheets>
    <sheet name="Table of Contents" sheetId="49" r:id="rId1"/>
    <sheet name="1 NSW" sheetId="26" r:id="rId2"/>
    <sheet name="2 LLS" sheetId="35" r:id="rId3"/>
    <sheet name="3 IBRA v6" sheetId="33" r:id="rId4"/>
    <sheet name="4 LGA" sheetId="47" r:id="rId5"/>
    <sheet name="5 Veg Formations" sheetId="36" r:id="rId6"/>
    <sheet name="6 Forestry" sheetId="50" r:id="rId7"/>
    <sheet name="7 Other clearing 2017-18" sheetId="46" r:id="rId8"/>
  </sheets>
  <definedNames>
    <definedName name="_xlnm.Print_Titles" localSheetId="1">'1 NSW'!$B:$B</definedName>
    <definedName name="_xlnm.Print_Titles" localSheetId="3">'3 IBRA v6'!$3:$3</definedName>
    <definedName name="_xlnm.Print_Titles" localSheetId="5">'5 Veg Formations'!$3:$3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0" i="46" l="1"/>
  <c r="E9" i="46"/>
  <c r="E8" i="46"/>
  <c r="E7" i="46"/>
  <c r="E6" i="46"/>
  <c r="E5" i="46"/>
  <c r="E4" i="46"/>
  <c r="C10" i="46"/>
  <c r="C9" i="46"/>
  <c r="C8" i="46"/>
  <c r="C7" i="46"/>
  <c r="C6" i="46"/>
  <c r="C5" i="46"/>
  <c r="C4" i="46"/>
  <c r="G12" i="46"/>
  <c r="G11" i="46"/>
  <c r="G13" i="46" s="1"/>
  <c r="C13" i="46"/>
  <c r="G523" i="47" l="1"/>
  <c r="G522" i="47"/>
  <c r="G521" i="47"/>
  <c r="G520" i="47"/>
  <c r="G519" i="47"/>
  <c r="G518" i="47"/>
  <c r="G517" i="47"/>
  <c r="G516" i="47"/>
  <c r="G515" i="47"/>
  <c r="G514" i="47"/>
  <c r="G513" i="47"/>
  <c r="G512" i="47"/>
  <c r="G511" i="47"/>
  <c r="G510" i="47"/>
  <c r="G509" i="47"/>
  <c r="G508" i="47"/>
  <c r="G507" i="47"/>
  <c r="G506" i="47"/>
  <c r="G505" i="47"/>
  <c r="G504" i="47"/>
  <c r="G503" i="47"/>
  <c r="G502" i="47"/>
  <c r="G501" i="47"/>
  <c r="G500" i="47"/>
  <c r="G499" i="47"/>
  <c r="G498" i="47"/>
  <c r="G497" i="47"/>
  <c r="G496" i="47"/>
  <c r="G495" i="47"/>
  <c r="G494" i="47"/>
  <c r="G493" i="47"/>
  <c r="G492" i="47"/>
  <c r="G491" i="47"/>
  <c r="G490" i="47"/>
  <c r="G489" i="47"/>
  <c r="G488" i="47"/>
  <c r="G487" i="47"/>
  <c r="G486" i="47"/>
  <c r="G485" i="47"/>
  <c r="G484" i="47"/>
  <c r="G483" i="47"/>
  <c r="G482" i="47"/>
  <c r="G481" i="47"/>
  <c r="G480" i="47"/>
  <c r="G479" i="47"/>
  <c r="G478" i="47"/>
  <c r="G477" i="47"/>
  <c r="G476" i="47"/>
  <c r="G475" i="47"/>
  <c r="G474" i="47"/>
  <c r="G473" i="47"/>
  <c r="G472" i="47"/>
  <c r="G471" i="47"/>
  <c r="G470" i="47"/>
  <c r="G469" i="47"/>
  <c r="G468" i="47"/>
  <c r="G467" i="47"/>
  <c r="G466" i="47"/>
  <c r="G465" i="47"/>
  <c r="G464" i="47"/>
  <c r="G463" i="47"/>
  <c r="G462" i="47"/>
  <c r="G461" i="47"/>
  <c r="G460" i="47"/>
  <c r="G459" i="47"/>
  <c r="G458" i="47"/>
  <c r="G457" i="47"/>
  <c r="G456" i="47"/>
  <c r="G455" i="47"/>
  <c r="G454" i="47"/>
  <c r="G453" i="47"/>
  <c r="G452" i="47"/>
  <c r="G451" i="47"/>
  <c r="G450" i="47"/>
  <c r="G449" i="47"/>
  <c r="G448" i="47"/>
  <c r="G447" i="47"/>
  <c r="G446" i="47"/>
  <c r="G445" i="47"/>
  <c r="G444" i="47"/>
  <c r="G443" i="47"/>
  <c r="G442" i="47"/>
  <c r="G441" i="47"/>
  <c r="G440" i="47"/>
  <c r="G439" i="47"/>
  <c r="G438" i="47"/>
  <c r="G437" i="47"/>
  <c r="G436" i="47"/>
  <c r="G435" i="47"/>
  <c r="G434" i="47"/>
  <c r="G433" i="47"/>
  <c r="G432" i="47"/>
  <c r="G431" i="47"/>
  <c r="G430" i="47"/>
  <c r="G429" i="47"/>
  <c r="G428" i="47"/>
  <c r="G427" i="47"/>
  <c r="G426" i="47"/>
  <c r="G425" i="47"/>
  <c r="G424" i="47"/>
  <c r="G423" i="47"/>
  <c r="G422" i="47"/>
  <c r="G421" i="47"/>
  <c r="G420" i="47"/>
  <c r="G419" i="47"/>
  <c r="G418" i="47"/>
  <c r="G417" i="47"/>
  <c r="G416" i="47"/>
  <c r="G415" i="47"/>
  <c r="G414" i="47"/>
  <c r="G413" i="47"/>
  <c r="G412" i="47"/>
  <c r="G411" i="47"/>
  <c r="G410" i="47"/>
  <c r="G409" i="47"/>
  <c r="G408" i="47"/>
  <c r="G407" i="47"/>
  <c r="G406" i="47"/>
  <c r="G405" i="47"/>
  <c r="G404" i="47"/>
  <c r="G403" i="47"/>
  <c r="G402" i="47"/>
  <c r="G401" i="47"/>
  <c r="G400" i="47"/>
  <c r="G399" i="47"/>
  <c r="G398" i="47"/>
  <c r="G397" i="47"/>
  <c r="G396" i="47"/>
  <c r="G395" i="47"/>
  <c r="G394" i="47"/>
  <c r="G393" i="47"/>
  <c r="G392" i="47"/>
  <c r="G391" i="47"/>
  <c r="G390" i="47"/>
  <c r="G389" i="47"/>
  <c r="G388" i="47"/>
  <c r="G387" i="47"/>
  <c r="G386" i="47"/>
  <c r="G385" i="47"/>
  <c r="G384" i="47"/>
  <c r="G383" i="47"/>
  <c r="G382" i="47"/>
  <c r="G381" i="47"/>
  <c r="G380" i="47"/>
  <c r="G379" i="47"/>
  <c r="G378" i="47"/>
  <c r="G377" i="47"/>
  <c r="G376" i="47"/>
  <c r="G375" i="47"/>
  <c r="G374" i="47"/>
  <c r="G373" i="47"/>
  <c r="G372" i="47"/>
  <c r="G371" i="47"/>
  <c r="G370" i="47"/>
  <c r="G369" i="47"/>
  <c r="G368" i="47"/>
  <c r="G367" i="47"/>
  <c r="G366" i="47"/>
  <c r="G365" i="47"/>
  <c r="G364" i="47"/>
  <c r="G363" i="47"/>
  <c r="G362" i="47"/>
  <c r="G361" i="47"/>
  <c r="G360" i="47"/>
  <c r="G359" i="47"/>
  <c r="G358" i="47"/>
  <c r="G357" i="47"/>
  <c r="G356" i="47"/>
  <c r="G355" i="47"/>
  <c r="G354" i="47"/>
  <c r="G353" i="47"/>
  <c r="G352" i="47"/>
  <c r="G351" i="47"/>
  <c r="G350" i="47"/>
  <c r="G349" i="47"/>
  <c r="G348" i="47"/>
  <c r="G347" i="47"/>
  <c r="G346" i="47"/>
  <c r="G345" i="47"/>
  <c r="G344" i="47"/>
  <c r="G343" i="47"/>
  <c r="G342" i="47"/>
  <c r="G341" i="47"/>
  <c r="G340" i="47"/>
  <c r="G339" i="47"/>
  <c r="G338" i="47"/>
  <c r="G337" i="47"/>
  <c r="G336" i="47"/>
  <c r="G335" i="47"/>
  <c r="G334" i="47"/>
  <c r="G333" i="47"/>
  <c r="G332" i="47"/>
  <c r="G331" i="47"/>
  <c r="G330" i="47"/>
  <c r="G329" i="47"/>
  <c r="G328" i="47"/>
  <c r="G327" i="47"/>
  <c r="G326" i="47"/>
  <c r="G325" i="47"/>
  <c r="G324" i="47"/>
  <c r="G323" i="47"/>
  <c r="G322" i="47"/>
  <c r="G321" i="47"/>
  <c r="G320" i="47"/>
  <c r="G319" i="47"/>
  <c r="G318" i="47"/>
  <c r="G317" i="47"/>
  <c r="G316" i="47"/>
  <c r="G315" i="47"/>
  <c r="G314" i="47"/>
  <c r="G313" i="47"/>
  <c r="G312" i="47"/>
  <c r="G311" i="47"/>
  <c r="G310" i="47"/>
  <c r="G309" i="47"/>
  <c r="G308" i="47"/>
  <c r="G307" i="47"/>
  <c r="G306" i="47"/>
  <c r="G305" i="47"/>
  <c r="G304" i="47"/>
  <c r="G303" i="47"/>
  <c r="G302" i="47"/>
  <c r="G301" i="47"/>
  <c r="G300" i="47"/>
  <c r="G299" i="47"/>
  <c r="G298" i="47"/>
  <c r="G297" i="47"/>
  <c r="G296" i="47"/>
  <c r="G295" i="47"/>
  <c r="G294" i="47"/>
  <c r="G293" i="47"/>
  <c r="G292" i="47"/>
  <c r="G291" i="47"/>
  <c r="G290" i="47"/>
  <c r="G289" i="47"/>
  <c r="G288" i="47"/>
  <c r="G287" i="47"/>
  <c r="G286" i="47"/>
  <c r="G285" i="47"/>
  <c r="G284" i="47"/>
  <c r="G283" i="47"/>
  <c r="G282" i="47"/>
  <c r="G281" i="47"/>
  <c r="G280" i="47"/>
  <c r="G279" i="47"/>
  <c r="G278" i="47"/>
  <c r="G277" i="47"/>
  <c r="G276" i="47"/>
  <c r="G275" i="47"/>
  <c r="G274" i="47"/>
  <c r="G273" i="47"/>
  <c r="G272" i="47"/>
  <c r="G271" i="47"/>
  <c r="G270" i="47"/>
  <c r="G269" i="47"/>
  <c r="G268" i="47"/>
  <c r="G267" i="47"/>
  <c r="G266" i="47"/>
  <c r="G265" i="47"/>
  <c r="G264" i="47"/>
  <c r="G263" i="47"/>
  <c r="G262" i="47"/>
  <c r="G261" i="47"/>
  <c r="G260" i="47"/>
  <c r="G259" i="47"/>
  <c r="G258" i="47"/>
  <c r="G257" i="47"/>
  <c r="G256" i="47"/>
  <c r="G255" i="47"/>
  <c r="G254" i="47"/>
  <c r="G253" i="47"/>
  <c r="G252" i="47"/>
  <c r="G251" i="47"/>
  <c r="G250" i="47"/>
  <c r="G249" i="47"/>
  <c r="G248" i="47"/>
  <c r="G247" i="47"/>
  <c r="G246" i="47"/>
  <c r="G245" i="47"/>
  <c r="G244" i="47"/>
  <c r="G243" i="47"/>
  <c r="G242" i="47"/>
  <c r="G241" i="47"/>
  <c r="G240" i="47"/>
  <c r="G239" i="47"/>
  <c r="G238" i="47"/>
  <c r="G237" i="47"/>
  <c r="G236" i="47"/>
  <c r="G235" i="47"/>
  <c r="G234" i="47"/>
  <c r="G233" i="47"/>
  <c r="G232" i="47"/>
  <c r="G231" i="47"/>
  <c r="G230" i="47"/>
  <c r="G229" i="47"/>
  <c r="G228" i="47"/>
  <c r="G227" i="47"/>
  <c r="G226" i="47"/>
  <c r="G225" i="47"/>
  <c r="G224" i="47"/>
  <c r="G223" i="47"/>
  <c r="G222" i="47"/>
  <c r="G221" i="47"/>
  <c r="G220" i="47"/>
  <c r="G219" i="47"/>
  <c r="G218" i="47"/>
  <c r="G217" i="47"/>
  <c r="G216" i="47"/>
  <c r="G215" i="47"/>
  <c r="G214" i="47"/>
  <c r="G213" i="47"/>
  <c r="G212" i="47"/>
  <c r="G211" i="47"/>
  <c r="G210" i="47"/>
  <c r="G209" i="47"/>
  <c r="G208" i="47"/>
  <c r="G207" i="47"/>
  <c r="G206" i="47"/>
  <c r="G205" i="47"/>
  <c r="G204" i="47"/>
  <c r="G203" i="47"/>
  <c r="G202" i="47"/>
  <c r="G201" i="47"/>
  <c r="G200" i="47"/>
  <c r="G199" i="47"/>
  <c r="G198" i="47"/>
  <c r="G197" i="47"/>
  <c r="G196" i="47"/>
  <c r="G195" i="47"/>
  <c r="G194" i="47"/>
  <c r="G193" i="47"/>
  <c r="G192" i="47"/>
  <c r="G191" i="47"/>
  <c r="G190" i="47"/>
  <c r="G189" i="47"/>
  <c r="G188" i="47"/>
  <c r="G187" i="47"/>
  <c r="G186" i="47"/>
  <c r="G185" i="47"/>
  <c r="G184" i="47"/>
  <c r="G183" i="47"/>
  <c r="G182" i="47"/>
  <c r="G181" i="47"/>
  <c r="G180" i="47"/>
  <c r="G179" i="47"/>
  <c r="G178" i="47"/>
  <c r="G177" i="47"/>
  <c r="G176" i="47"/>
  <c r="G175" i="47"/>
  <c r="G174" i="47"/>
  <c r="G173" i="47"/>
  <c r="G172" i="47"/>
  <c r="G171" i="47"/>
  <c r="G170" i="47"/>
  <c r="G169" i="47"/>
  <c r="G168" i="47"/>
  <c r="G167" i="47"/>
  <c r="G166" i="47"/>
  <c r="G165" i="47"/>
  <c r="G164" i="47"/>
  <c r="G163" i="47"/>
  <c r="G162" i="47"/>
  <c r="G161" i="47"/>
  <c r="G160" i="47"/>
  <c r="G159" i="47"/>
  <c r="G158" i="47"/>
  <c r="G157" i="47"/>
  <c r="G156" i="47"/>
  <c r="G155" i="47"/>
  <c r="G154" i="47"/>
  <c r="G153" i="47"/>
  <c r="G152" i="47"/>
  <c r="G151" i="47"/>
  <c r="G150" i="47"/>
  <c r="G149" i="47"/>
  <c r="G148" i="47"/>
  <c r="G147" i="47"/>
  <c r="G146" i="47"/>
  <c r="G145" i="47"/>
  <c r="G144" i="47"/>
  <c r="G143" i="47"/>
  <c r="G142" i="47"/>
  <c r="G141" i="47"/>
  <c r="G140" i="47"/>
  <c r="G139" i="47"/>
  <c r="G138" i="47"/>
  <c r="G137" i="47"/>
  <c r="G136" i="47"/>
  <c r="G135" i="47"/>
  <c r="G134" i="47"/>
  <c r="G133" i="47"/>
  <c r="G132" i="47"/>
  <c r="G131" i="47"/>
  <c r="G130" i="47"/>
  <c r="G129" i="47"/>
  <c r="G128" i="47"/>
  <c r="G127" i="47"/>
  <c r="G126" i="47"/>
  <c r="G125" i="47"/>
  <c r="G124" i="47"/>
  <c r="G123" i="47"/>
  <c r="G122" i="47"/>
  <c r="G121" i="47"/>
  <c r="G120" i="47"/>
  <c r="G119" i="47"/>
  <c r="G118" i="47"/>
  <c r="G117" i="47"/>
  <c r="G116" i="47"/>
  <c r="G115" i="47"/>
  <c r="G114" i="47"/>
  <c r="G113" i="47"/>
  <c r="G112" i="47"/>
  <c r="G111" i="47"/>
  <c r="G110" i="47"/>
  <c r="G109" i="47"/>
  <c r="G108" i="47"/>
  <c r="G107" i="47"/>
  <c r="G106" i="47"/>
  <c r="G105" i="47"/>
  <c r="G104" i="47"/>
  <c r="G103" i="47"/>
  <c r="G102" i="47"/>
  <c r="G101" i="47"/>
  <c r="G100" i="47"/>
  <c r="G99" i="47"/>
  <c r="G98" i="47"/>
  <c r="G97" i="47"/>
  <c r="G96" i="47"/>
  <c r="G95" i="47"/>
  <c r="G94" i="47"/>
  <c r="G93" i="47"/>
  <c r="G92" i="47"/>
  <c r="G91" i="47"/>
  <c r="G90" i="47"/>
  <c r="G89" i="47"/>
  <c r="G88" i="47"/>
  <c r="G87" i="47"/>
  <c r="G86" i="47"/>
  <c r="G85" i="47"/>
  <c r="G84" i="47"/>
  <c r="G83" i="47"/>
  <c r="G82" i="47"/>
  <c r="G81" i="47"/>
  <c r="G80" i="47"/>
  <c r="G79" i="47"/>
  <c r="G78" i="47"/>
  <c r="G77" i="47"/>
  <c r="G76" i="47"/>
  <c r="G75" i="47"/>
  <c r="G74" i="47"/>
  <c r="G73" i="47"/>
  <c r="G72" i="47"/>
  <c r="G71" i="47"/>
  <c r="G70" i="47"/>
  <c r="G69" i="47"/>
  <c r="G68" i="47"/>
  <c r="G67" i="47"/>
  <c r="G66" i="47"/>
  <c r="G65" i="47"/>
  <c r="G64" i="47"/>
  <c r="G63" i="47"/>
  <c r="G62" i="47"/>
  <c r="G61" i="47"/>
  <c r="G60" i="47"/>
  <c r="G59" i="47"/>
  <c r="G58" i="47"/>
  <c r="G57" i="47"/>
  <c r="G56" i="47"/>
  <c r="G55" i="47"/>
  <c r="G54" i="47"/>
  <c r="G53" i="47"/>
  <c r="G52" i="47"/>
  <c r="G51" i="47"/>
  <c r="G50" i="47"/>
  <c r="G49" i="47"/>
  <c r="G48" i="47"/>
  <c r="G47" i="47"/>
  <c r="G46" i="47"/>
  <c r="G45" i="47"/>
  <c r="G44" i="47"/>
  <c r="G43" i="47"/>
  <c r="G42" i="47"/>
  <c r="G41" i="47"/>
  <c r="G40" i="47"/>
  <c r="G39" i="47"/>
  <c r="G38" i="47"/>
  <c r="G37" i="47"/>
  <c r="G36" i="47"/>
  <c r="G35" i="47"/>
  <c r="G34" i="47"/>
  <c r="G33" i="47"/>
  <c r="G32" i="47"/>
  <c r="G31" i="47"/>
  <c r="G30" i="47"/>
  <c r="G29" i="47"/>
  <c r="G28" i="47"/>
  <c r="G27" i="47"/>
  <c r="G26" i="47"/>
  <c r="G25" i="47"/>
  <c r="G24" i="47"/>
  <c r="G23" i="47"/>
  <c r="G22" i="47"/>
  <c r="G21" i="47"/>
  <c r="G20" i="47"/>
  <c r="G19" i="47"/>
  <c r="G18" i="47"/>
  <c r="G17" i="47"/>
  <c r="G16" i="47"/>
  <c r="G15" i="47"/>
  <c r="G14" i="47"/>
  <c r="G13" i="47"/>
  <c r="G12" i="47"/>
  <c r="G11" i="47"/>
  <c r="G10" i="47"/>
  <c r="G9" i="47"/>
  <c r="G8" i="47"/>
  <c r="G7" i="47"/>
  <c r="G6" i="47"/>
  <c r="G5" i="47"/>
  <c r="Q11" i="50" l="1"/>
  <c r="Q10" i="50"/>
  <c r="Q9" i="50"/>
  <c r="Q8" i="50"/>
  <c r="Q6" i="50"/>
  <c r="Q5" i="50"/>
  <c r="Q4" i="50"/>
  <c r="P10" i="50"/>
  <c r="P9" i="50"/>
  <c r="P8" i="50"/>
  <c r="P6" i="50"/>
  <c r="P5" i="50"/>
  <c r="P4" i="50"/>
  <c r="O14" i="50"/>
  <c r="O13" i="50" l="1"/>
  <c r="O15" i="50" s="1"/>
  <c r="O12" i="50"/>
  <c r="O7" i="50"/>
  <c r="Q28" i="50"/>
  <c r="Q27" i="50"/>
  <c r="Q26" i="50"/>
  <c r="Q25" i="50"/>
  <c r="Q24" i="50"/>
  <c r="Q23" i="50"/>
  <c r="Q22" i="50"/>
  <c r="Q21" i="50"/>
  <c r="Q20" i="50"/>
  <c r="Q19" i="50"/>
  <c r="Q18" i="50"/>
  <c r="N14" i="50"/>
  <c r="N13" i="50"/>
  <c r="M13" i="50"/>
  <c r="N12" i="50"/>
  <c r="N7" i="50"/>
  <c r="P7" i="50" l="1"/>
  <c r="Q7" i="50"/>
  <c r="Q12" i="50"/>
  <c r="P12" i="50"/>
  <c r="M15" i="50"/>
  <c r="Q13" i="50"/>
  <c r="P13" i="50"/>
  <c r="N15" i="50"/>
  <c r="Q14" i="50"/>
  <c r="P14" i="50"/>
  <c r="H523" i="47"/>
  <c r="H522" i="47"/>
  <c r="H521" i="47"/>
  <c r="H520" i="47"/>
  <c r="H519" i="47"/>
  <c r="H518" i="47"/>
  <c r="H517" i="47"/>
  <c r="H516" i="47"/>
  <c r="H515" i="47"/>
  <c r="H514" i="47"/>
  <c r="H513" i="47"/>
  <c r="H512" i="47"/>
  <c r="H511" i="47"/>
  <c r="H510" i="47"/>
  <c r="H509" i="47"/>
  <c r="H508" i="47"/>
  <c r="H507" i="47"/>
  <c r="H506" i="47"/>
  <c r="H505" i="47"/>
  <c r="H504" i="47"/>
  <c r="H503" i="47"/>
  <c r="H502" i="47"/>
  <c r="H501" i="47"/>
  <c r="H500" i="47"/>
  <c r="H499" i="47"/>
  <c r="H498" i="47"/>
  <c r="H497" i="47"/>
  <c r="H496" i="47"/>
  <c r="H495" i="47"/>
  <c r="H494" i="47"/>
  <c r="H493" i="47"/>
  <c r="H492" i="47"/>
  <c r="H491" i="47"/>
  <c r="H490" i="47"/>
  <c r="H489" i="47"/>
  <c r="H488" i="47"/>
  <c r="H487" i="47"/>
  <c r="H486" i="47"/>
  <c r="H485" i="47"/>
  <c r="H484" i="47"/>
  <c r="H483" i="47"/>
  <c r="H482" i="47"/>
  <c r="H481" i="47"/>
  <c r="H480" i="47"/>
  <c r="H479" i="47"/>
  <c r="H478" i="47"/>
  <c r="H477" i="47"/>
  <c r="H476" i="47"/>
  <c r="H475" i="47"/>
  <c r="H474" i="47"/>
  <c r="H473" i="47"/>
  <c r="H472" i="47"/>
  <c r="H471" i="47"/>
  <c r="H470" i="47"/>
  <c r="H469" i="47"/>
  <c r="H468" i="47"/>
  <c r="H467" i="47"/>
  <c r="H466" i="47"/>
  <c r="H465" i="47"/>
  <c r="H464" i="47"/>
  <c r="H463" i="47"/>
  <c r="H462" i="47"/>
  <c r="H461" i="47"/>
  <c r="H460" i="47"/>
  <c r="H459" i="47"/>
  <c r="H458" i="47"/>
  <c r="H457" i="47"/>
  <c r="H456" i="47"/>
  <c r="H455" i="47"/>
  <c r="H454" i="47"/>
  <c r="H453" i="47"/>
  <c r="H452" i="47"/>
  <c r="H451" i="47"/>
  <c r="H450" i="47"/>
  <c r="H449" i="47"/>
  <c r="H448" i="47"/>
  <c r="H447" i="47"/>
  <c r="H446" i="47"/>
  <c r="H445" i="47"/>
  <c r="H444" i="47"/>
  <c r="H443" i="47"/>
  <c r="H442" i="47"/>
  <c r="H441" i="47"/>
  <c r="H440" i="47"/>
  <c r="H439" i="47"/>
  <c r="H438" i="47"/>
  <c r="H437" i="47"/>
  <c r="H436" i="47"/>
  <c r="H435" i="47"/>
  <c r="H434" i="47"/>
  <c r="H433" i="47"/>
  <c r="H432" i="47"/>
  <c r="H431" i="47"/>
  <c r="H430" i="47"/>
  <c r="H429" i="47"/>
  <c r="H428" i="47"/>
  <c r="H427" i="47"/>
  <c r="H426" i="47"/>
  <c r="H425" i="47"/>
  <c r="H424" i="47"/>
  <c r="H423" i="47"/>
  <c r="H422" i="47"/>
  <c r="H421" i="47"/>
  <c r="H420" i="47"/>
  <c r="H419" i="47"/>
  <c r="H418" i="47"/>
  <c r="H417" i="47"/>
  <c r="H416" i="47"/>
  <c r="H415" i="47"/>
  <c r="H414" i="47"/>
  <c r="H413" i="47"/>
  <c r="H412" i="47"/>
  <c r="H411" i="47"/>
  <c r="H410" i="47"/>
  <c r="H409" i="47"/>
  <c r="H408" i="47"/>
  <c r="H407" i="47"/>
  <c r="H406" i="47"/>
  <c r="H405" i="47"/>
  <c r="H404" i="47"/>
  <c r="H403" i="47"/>
  <c r="H402" i="47"/>
  <c r="H401" i="47"/>
  <c r="H400" i="47"/>
  <c r="H399" i="47"/>
  <c r="H398" i="47"/>
  <c r="H397" i="47"/>
  <c r="H396" i="47"/>
  <c r="H395" i="47"/>
  <c r="H394" i="47"/>
  <c r="H393" i="47"/>
  <c r="H392" i="47"/>
  <c r="H391" i="47"/>
  <c r="H390" i="47"/>
  <c r="H389" i="47"/>
  <c r="H388" i="47"/>
  <c r="H387" i="47"/>
  <c r="H386" i="47"/>
  <c r="H385" i="47"/>
  <c r="H384" i="47"/>
  <c r="H383" i="47"/>
  <c r="H382" i="47"/>
  <c r="H381" i="47"/>
  <c r="H380" i="47"/>
  <c r="H379" i="47"/>
  <c r="H378" i="47"/>
  <c r="H377" i="47"/>
  <c r="H376" i="47"/>
  <c r="H375" i="47"/>
  <c r="H374" i="47"/>
  <c r="H373" i="47"/>
  <c r="H372" i="47"/>
  <c r="H371" i="47"/>
  <c r="H370" i="47"/>
  <c r="H369" i="47"/>
  <c r="H368" i="47"/>
  <c r="H367" i="47"/>
  <c r="H366" i="47"/>
  <c r="H365" i="47"/>
  <c r="H364" i="47"/>
  <c r="H363" i="47"/>
  <c r="H362" i="47"/>
  <c r="H361" i="47"/>
  <c r="H360" i="47"/>
  <c r="H359" i="47"/>
  <c r="H358" i="47"/>
  <c r="H357" i="47"/>
  <c r="H356" i="47"/>
  <c r="H355" i="47"/>
  <c r="H354" i="47"/>
  <c r="H353" i="47"/>
  <c r="H352" i="47"/>
  <c r="H351" i="47"/>
  <c r="H350" i="47"/>
  <c r="H349" i="47"/>
  <c r="H348" i="47"/>
  <c r="H347" i="47"/>
  <c r="H346" i="47"/>
  <c r="H345" i="47"/>
  <c r="H344" i="47"/>
  <c r="H343" i="47"/>
  <c r="H342" i="47"/>
  <c r="H341" i="47"/>
  <c r="H340" i="47"/>
  <c r="H339" i="47"/>
  <c r="H338" i="47"/>
  <c r="H337" i="47"/>
  <c r="H336" i="47"/>
  <c r="H335" i="47"/>
  <c r="H334" i="47"/>
  <c r="H333" i="47"/>
  <c r="H332" i="47"/>
  <c r="H331" i="47"/>
  <c r="H330" i="47"/>
  <c r="H329" i="47"/>
  <c r="H328" i="47"/>
  <c r="H327" i="47"/>
  <c r="H326" i="47"/>
  <c r="H325" i="47"/>
  <c r="H324" i="47"/>
  <c r="H323" i="47"/>
  <c r="H322" i="47"/>
  <c r="H321" i="47"/>
  <c r="H320" i="47"/>
  <c r="H319" i="47"/>
  <c r="H318" i="47"/>
  <c r="H317" i="47"/>
  <c r="H316" i="47"/>
  <c r="H315" i="47"/>
  <c r="H314" i="47"/>
  <c r="H313" i="47"/>
  <c r="H312" i="47"/>
  <c r="H311" i="47"/>
  <c r="H310" i="47"/>
  <c r="H309" i="47"/>
  <c r="H308" i="47"/>
  <c r="H307" i="47"/>
  <c r="H306" i="47"/>
  <c r="H305" i="47"/>
  <c r="H304" i="47"/>
  <c r="H303" i="47"/>
  <c r="H302" i="47"/>
  <c r="H301" i="47"/>
  <c r="H300" i="47"/>
  <c r="H299" i="47"/>
  <c r="H298" i="47"/>
  <c r="H297" i="47"/>
  <c r="H296" i="47"/>
  <c r="H295" i="47"/>
  <c r="H294" i="47"/>
  <c r="H293" i="47"/>
  <c r="H292" i="47"/>
  <c r="H291" i="47"/>
  <c r="H290" i="47"/>
  <c r="H289" i="47"/>
  <c r="H288" i="47"/>
  <c r="H287" i="47"/>
  <c r="H286" i="47"/>
  <c r="H285" i="47"/>
  <c r="H284" i="47"/>
  <c r="H283" i="47"/>
  <c r="H282" i="47"/>
  <c r="H281" i="47"/>
  <c r="H280" i="47"/>
  <c r="H279" i="47"/>
  <c r="H278" i="47"/>
  <c r="H277" i="47"/>
  <c r="H276" i="47"/>
  <c r="H275" i="47"/>
  <c r="H274" i="47"/>
  <c r="H273" i="47"/>
  <c r="H272" i="47"/>
  <c r="H271" i="47"/>
  <c r="H270" i="47"/>
  <c r="H269" i="47"/>
  <c r="H268" i="47"/>
  <c r="H267" i="47"/>
  <c r="H266" i="47"/>
  <c r="H265" i="47"/>
  <c r="H264" i="47"/>
  <c r="H263" i="47"/>
  <c r="H262" i="47"/>
  <c r="H261" i="47"/>
  <c r="H260" i="47"/>
  <c r="H259" i="47"/>
  <c r="H258" i="47"/>
  <c r="H257" i="47"/>
  <c r="H256" i="47"/>
  <c r="H255" i="47"/>
  <c r="H254" i="47"/>
  <c r="H253" i="47"/>
  <c r="H252" i="47"/>
  <c r="H251" i="47"/>
  <c r="H250" i="47"/>
  <c r="H249" i="47"/>
  <c r="H248" i="47"/>
  <c r="H247" i="47"/>
  <c r="H246" i="47"/>
  <c r="H245" i="47"/>
  <c r="H244" i="47"/>
  <c r="H243" i="47"/>
  <c r="H242" i="47"/>
  <c r="H241" i="47"/>
  <c r="H240" i="47"/>
  <c r="H239" i="47"/>
  <c r="H238" i="47"/>
  <c r="H237" i="47"/>
  <c r="H236" i="47"/>
  <c r="H235" i="47"/>
  <c r="H234" i="47"/>
  <c r="H233" i="47"/>
  <c r="H232" i="47"/>
  <c r="H231" i="47"/>
  <c r="H230" i="47"/>
  <c r="H229" i="47"/>
  <c r="H228" i="47"/>
  <c r="H227" i="47"/>
  <c r="H226" i="47"/>
  <c r="H225" i="47"/>
  <c r="H224" i="47"/>
  <c r="H223" i="47"/>
  <c r="H222" i="47"/>
  <c r="H221" i="47"/>
  <c r="H220" i="47"/>
  <c r="H219" i="47"/>
  <c r="H218" i="47"/>
  <c r="H217" i="47"/>
  <c r="H216" i="47"/>
  <c r="H215" i="47"/>
  <c r="H214" i="47"/>
  <c r="H213" i="47"/>
  <c r="H212" i="47"/>
  <c r="H211" i="47"/>
  <c r="H210" i="47"/>
  <c r="H209" i="47"/>
  <c r="H208" i="47"/>
  <c r="H207" i="47"/>
  <c r="H206" i="47"/>
  <c r="H205" i="47"/>
  <c r="H204" i="47"/>
  <c r="H203" i="47"/>
  <c r="H202" i="47"/>
  <c r="H201" i="47"/>
  <c r="H200" i="47"/>
  <c r="H199" i="47"/>
  <c r="H198" i="47"/>
  <c r="H197" i="47"/>
  <c r="H196" i="47"/>
  <c r="H195" i="47"/>
  <c r="H194" i="47"/>
  <c r="H193" i="47"/>
  <c r="H192" i="47"/>
  <c r="H191" i="47"/>
  <c r="H190" i="47"/>
  <c r="H189" i="47"/>
  <c r="H188" i="47"/>
  <c r="H187" i="47"/>
  <c r="H186" i="47"/>
  <c r="H185" i="47"/>
  <c r="H184" i="47"/>
  <c r="H183" i="47"/>
  <c r="H182" i="47"/>
  <c r="H181" i="47"/>
  <c r="H180" i="47"/>
  <c r="H179" i="47"/>
  <c r="H178" i="47"/>
  <c r="H177" i="47"/>
  <c r="H176" i="47"/>
  <c r="H175" i="47"/>
  <c r="H174" i="47"/>
  <c r="H173" i="47"/>
  <c r="H172" i="47"/>
  <c r="H171" i="47"/>
  <c r="H170" i="47"/>
  <c r="H169" i="47"/>
  <c r="H168" i="47"/>
  <c r="H167" i="47"/>
  <c r="H166" i="47"/>
  <c r="H165" i="47"/>
  <c r="H164" i="47"/>
  <c r="H163" i="47"/>
  <c r="H162" i="47"/>
  <c r="H161" i="47"/>
  <c r="H160" i="47"/>
  <c r="H159" i="47"/>
  <c r="H158" i="47"/>
  <c r="H157" i="47"/>
  <c r="H156" i="47"/>
  <c r="H155" i="47"/>
  <c r="H154" i="47"/>
  <c r="H153" i="47"/>
  <c r="H152" i="47"/>
  <c r="H151" i="47"/>
  <c r="H150" i="47"/>
  <c r="H149" i="47"/>
  <c r="H148" i="47"/>
  <c r="H147" i="47"/>
  <c r="H146" i="47"/>
  <c r="H145" i="47"/>
  <c r="H144" i="47"/>
  <c r="H143" i="47"/>
  <c r="H142" i="47"/>
  <c r="H141" i="47"/>
  <c r="H140" i="47"/>
  <c r="H139" i="47"/>
  <c r="H138" i="47"/>
  <c r="H137" i="47"/>
  <c r="H136" i="47"/>
  <c r="H135" i="47"/>
  <c r="H134" i="47"/>
  <c r="H133" i="47"/>
  <c r="H132" i="47"/>
  <c r="H131" i="47"/>
  <c r="H130" i="47"/>
  <c r="H129" i="47"/>
  <c r="H128" i="47"/>
  <c r="H127" i="47"/>
  <c r="H126" i="47"/>
  <c r="H125" i="47"/>
  <c r="H124" i="47"/>
  <c r="H123" i="47"/>
  <c r="H122" i="47"/>
  <c r="H121" i="47"/>
  <c r="H120" i="47"/>
  <c r="H119" i="47"/>
  <c r="H118" i="47"/>
  <c r="H117" i="47"/>
  <c r="H116" i="47"/>
  <c r="H115" i="47"/>
  <c r="H114" i="47"/>
  <c r="H113" i="47"/>
  <c r="H112" i="47"/>
  <c r="H111" i="47"/>
  <c r="H110" i="47"/>
  <c r="H109" i="47"/>
  <c r="H108" i="47"/>
  <c r="H107" i="47"/>
  <c r="H106" i="47"/>
  <c r="H105" i="47"/>
  <c r="H104" i="47"/>
  <c r="H103" i="47"/>
  <c r="H102" i="47"/>
  <c r="H101" i="47"/>
  <c r="H100" i="47"/>
  <c r="H99" i="47"/>
  <c r="H98" i="47"/>
  <c r="H97" i="47"/>
  <c r="H96" i="47"/>
  <c r="H95" i="47"/>
  <c r="H94" i="47"/>
  <c r="H93" i="47"/>
  <c r="H92" i="47"/>
  <c r="H91" i="47"/>
  <c r="H90" i="47"/>
  <c r="H89" i="47"/>
  <c r="H88" i="47"/>
  <c r="H87" i="47"/>
  <c r="H86" i="47"/>
  <c r="H85" i="47"/>
  <c r="H84" i="47"/>
  <c r="H83" i="47"/>
  <c r="H82" i="47"/>
  <c r="H81" i="47"/>
  <c r="H80" i="47"/>
  <c r="H79" i="47"/>
  <c r="H78" i="47"/>
  <c r="H77" i="47"/>
  <c r="H76" i="47"/>
  <c r="H75" i="47"/>
  <c r="H74" i="47"/>
  <c r="H73" i="47"/>
  <c r="H72" i="47"/>
  <c r="H71" i="47"/>
  <c r="H70" i="47"/>
  <c r="H69" i="47"/>
  <c r="H68" i="47"/>
  <c r="H67" i="47"/>
  <c r="H66" i="47"/>
  <c r="H65" i="47"/>
  <c r="H64" i="47"/>
  <c r="H63" i="47"/>
  <c r="H62" i="47"/>
  <c r="H61" i="47"/>
  <c r="H60" i="47"/>
  <c r="H59" i="47"/>
  <c r="H58" i="47"/>
  <c r="H57" i="47"/>
  <c r="H56" i="47"/>
  <c r="H55" i="47"/>
  <c r="H54" i="47"/>
  <c r="H53" i="47"/>
  <c r="H52" i="47"/>
  <c r="H51" i="47"/>
  <c r="H50" i="47"/>
  <c r="H49" i="47"/>
  <c r="H48" i="47"/>
  <c r="H47" i="47"/>
  <c r="H46" i="47"/>
  <c r="H45" i="47"/>
  <c r="H44" i="47"/>
  <c r="H43" i="47"/>
  <c r="H42" i="47"/>
  <c r="H41" i="47"/>
  <c r="H40" i="47"/>
  <c r="H39" i="47"/>
  <c r="H38" i="47"/>
  <c r="H37" i="47"/>
  <c r="H36" i="47"/>
  <c r="H35" i="47"/>
  <c r="H34" i="47"/>
  <c r="H33" i="47"/>
  <c r="H32" i="47"/>
  <c r="H31" i="47"/>
  <c r="H30" i="47"/>
  <c r="H29" i="47"/>
  <c r="H28" i="47"/>
  <c r="H27" i="47"/>
  <c r="H26" i="47"/>
  <c r="H25" i="47"/>
  <c r="H24" i="47"/>
  <c r="H23" i="47"/>
  <c r="H22" i="47"/>
  <c r="H21" i="47"/>
  <c r="H20" i="47"/>
  <c r="H19" i="47"/>
  <c r="H18" i="47"/>
  <c r="H17" i="47"/>
  <c r="H16" i="47"/>
  <c r="H15" i="47"/>
  <c r="H14" i="47"/>
  <c r="H13" i="47"/>
  <c r="H12" i="47"/>
  <c r="H11" i="47"/>
  <c r="H10" i="47"/>
  <c r="H9" i="47"/>
  <c r="H8" i="47"/>
  <c r="H7" i="47"/>
  <c r="H6" i="47"/>
  <c r="H5" i="47"/>
  <c r="H4" i="47"/>
  <c r="G4" i="47"/>
  <c r="M4" i="33"/>
  <c r="M4" i="36"/>
  <c r="M4" i="35"/>
  <c r="AG4" i="26"/>
  <c r="AG5" i="26"/>
  <c r="AG6" i="26"/>
  <c r="AG7" i="26"/>
  <c r="AG8" i="26"/>
  <c r="AH4" i="26"/>
  <c r="Q15" i="50" l="1"/>
  <c r="P15" i="50"/>
  <c r="N5" i="33"/>
  <c r="N6" i="33"/>
  <c r="N7" i="33"/>
  <c r="N8" i="33"/>
  <c r="N9" i="33"/>
  <c r="N10" i="33"/>
  <c r="N11" i="33"/>
  <c r="N12" i="33"/>
  <c r="N13" i="33"/>
  <c r="N14" i="33"/>
  <c r="N15" i="33"/>
  <c r="N16" i="33"/>
  <c r="N17" i="33"/>
  <c r="N18" i="33"/>
  <c r="N19" i="33"/>
  <c r="N20" i="33"/>
  <c r="N21" i="33"/>
  <c r="N22" i="33"/>
  <c r="N23" i="33"/>
  <c r="N24" i="33"/>
  <c r="N25" i="33"/>
  <c r="N26" i="33"/>
  <c r="N27" i="33"/>
  <c r="N28" i="33"/>
  <c r="N29" i="33"/>
  <c r="N30" i="33"/>
  <c r="N31" i="33"/>
  <c r="N32" i="33"/>
  <c r="N33" i="33"/>
  <c r="N34" i="33"/>
  <c r="N35" i="33"/>
  <c r="N36" i="33"/>
  <c r="N37" i="33"/>
  <c r="N38" i="33"/>
  <c r="N39" i="33"/>
  <c r="N40" i="33"/>
  <c r="N41" i="33"/>
  <c r="N42" i="33"/>
  <c r="N43" i="33"/>
  <c r="N44" i="33"/>
  <c r="N45" i="33"/>
  <c r="N46" i="33"/>
  <c r="N47" i="33"/>
  <c r="N48" i="33"/>
  <c r="N49" i="33"/>
  <c r="N50" i="33"/>
  <c r="N51" i="33"/>
  <c r="N52" i="33"/>
  <c r="N53" i="33"/>
  <c r="N54" i="33"/>
  <c r="N55" i="33"/>
  <c r="N56" i="33"/>
  <c r="N57" i="33"/>
  <c r="N58" i="33"/>
  <c r="N59" i="33"/>
  <c r="N60" i="33"/>
  <c r="N61" i="33"/>
  <c r="N62" i="33"/>
  <c r="N63" i="33"/>
  <c r="N64" i="33"/>
  <c r="N65" i="33"/>
  <c r="N66" i="33"/>
  <c r="N67" i="33"/>
  <c r="N68" i="33"/>
  <c r="N69" i="33"/>
  <c r="N70" i="33"/>
  <c r="N71" i="33"/>
  <c r="N72" i="33"/>
  <c r="N73" i="33"/>
  <c r="N74" i="33"/>
  <c r="N75" i="33"/>
  <c r="J76" i="33"/>
  <c r="K76" i="33"/>
  <c r="L76" i="33"/>
  <c r="N4" i="33"/>
  <c r="M5" i="33"/>
  <c r="M6" i="33"/>
  <c r="M7" i="33"/>
  <c r="M8" i="33"/>
  <c r="M9" i="33"/>
  <c r="M10" i="33"/>
  <c r="M11" i="33"/>
  <c r="M12" i="33"/>
  <c r="M13" i="33"/>
  <c r="M14" i="33"/>
  <c r="M15" i="33"/>
  <c r="M16" i="33"/>
  <c r="M17" i="33"/>
  <c r="M18" i="33"/>
  <c r="M19" i="33"/>
  <c r="M20" i="33"/>
  <c r="M21" i="33"/>
  <c r="M22" i="33"/>
  <c r="M23" i="33"/>
  <c r="M24" i="33"/>
  <c r="M25" i="33"/>
  <c r="M26" i="33"/>
  <c r="M27" i="33"/>
  <c r="M28" i="33"/>
  <c r="M29" i="33"/>
  <c r="M30" i="33"/>
  <c r="M31" i="33"/>
  <c r="M32" i="33"/>
  <c r="M33" i="33"/>
  <c r="M34" i="33"/>
  <c r="M35" i="33"/>
  <c r="M36" i="33"/>
  <c r="M37" i="33"/>
  <c r="M38" i="33"/>
  <c r="M39" i="33"/>
  <c r="M40" i="33"/>
  <c r="M41" i="33"/>
  <c r="M42" i="33"/>
  <c r="M43" i="33"/>
  <c r="M44" i="33"/>
  <c r="M45" i="33"/>
  <c r="M46" i="33"/>
  <c r="M47" i="33"/>
  <c r="M48" i="33"/>
  <c r="M49" i="33"/>
  <c r="M50" i="33"/>
  <c r="M51" i="33"/>
  <c r="M52" i="33"/>
  <c r="M53" i="33"/>
  <c r="M54" i="33"/>
  <c r="M55" i="33"/>
  <c r="M56" i="33"/>
  <c r="M57" i="33"/>
  <c r="M58" i="33"/>
  <c r="M59" i="33"/>
  <c r="M60" i="33"/>
  <c r="M61" i="33"/>
  <c r="M62" i="33"/>
  <c r="M63" i="33"/>
  <c r="M64" i="33"/>
  <c r="M65" i="33"/>
  <c r="M66" i="33"/>
  <c r="M67" i="33"/>
  <c r="M68" i="33"/>
  <c r="M69" i="33"/>
  <c r="M70" i="33"/>
  <c r="M71" i="33"/>
  <c r="M72" i="33"/>
  <c r="M73" i="33"/>
  <c r="M74" i="33"/>
  <c r="M75" i="33"/>
  <c r="N5" i="36"/>
  <c r="N6" i="36"/>
  <c r="N7" i="36"/>
  <c r="N8" i="36"/>
  <c r="N9" i="36"/>
  <c r="N10" i="36"/>
  <c r="N11" i="36"/>
  <c r="N12" i="36"/>
  <c r="N13" i="36"/>
  <c r="N14" i="36"/>
  <c r="N15" i="36"/>
  <c r="N16" i="36"/>
  <c r="N17" i="36"/>
  <c r="N18" i="36"/>
  <c r="N19" i="36"/>
  <c r="N20" i="36"/>
  <c r="N21" i="36"/>
  <c r="N22" i="36"/>
  <c r="N23" i="36"/>
  <c r="N24" i="36"/>
  <c r="N25" i="36"/>
  <c r="N26" i="36"/>
  <c r="N27" i="36"/>
  <c r="N28" i="36"/>
  <c r="N29" i="36"/>
  <c r="N30" i="36"/>
  <c r="N31" i="36"/>
  <c r="N32" i="36"/>
  <c r="N33" i="36"/>
  <c r="N34" i="36"/>
  <c r="N35" i="36"/>
  <c r="N36" i="36"/>
  <c r="N37" i="36"/>
  <c r="N38" i="36"/>
  <c r="N39" i="36"/>
  <c r="N40" i="36"/>
  <c r="N41" i="36"/>
  <c r="N42" i="36"/>
  <c r="N43" i="36"/>
  <c r="N44" i="36"/>
  <c r="N45" i="36"/>
  <c r="N46" i="36"/>
  <c r="N47" i="36"/>
  <c r="N48" i="36"/>
  <c r="N49" i="36"/>
  <c r="N50" i="36"/>
  <c r="N51" i="36"/>
  <c r="N52" i="36"/>
  <c r="N53" i="36"/>
  <c r="N54" i="36"/>
  <c r="N55" i="36"/>
  <c r="N56" i="36"/>
  <c r="N57" i="36"/>
  <c r="N58" i="36"/>
  <c r="N59" i="36"/>
  <c r="N60" i="36"/>
  <c r="N61" i="36"/>
  <c r="N62" i="36"/>
  <c r="N63" i="36"/>
  <c r="N64" i="36"/>
  <c r="N65" i="36"/>
  <c r="N66" i="36"/>
  <c r="N67" i="36"/>
  <c r="N68" i="36"/>
  <c r="N69" i="36"/>
  <c r="N70" i="36"/>
  <c r="N71" i="36"/>
  <c r="L72" i="36"/>
  <c r="N72" i="36" s="1"/>
  <c r="N4" i="36"/>
  <c r="M72" i="36"/>
  <c r="M5" i="36"/>
  <c r="M6" i="36"/>
  <c r="M7" i="36"/>
  <c r="M8" i="36"/>
  <c r="M9" i="36"/>
  <c r="M10" i="36"/>
  <c r="M11" i="36"/>
  <c r="M12" i="36"/>
  <c r="M13" i="36"/>
  <c r="M14" i="36"/>
  <c r="M15" i="36"/>
  <c r="M16" i="36"/>
  <c r="M17" i="36"/>
  <c r="M18" i="36"/>
  <c r="M19" i="36"/>
  <c r="M20" i="36"/>
  <c r="M21" i="36"/>
  <c r="M22" i="36"/>
  <c r="M23" i="36"/>
  <c r="M24" i="36"/>
  <c r="M25" i="36"/>
  <c r="M26" i="36"/>
  <c r="M27" i="36"/>
  <c r="M28" i="36"/>
  <c r="M29" i="36"/>
  <c r="M30" i="36"/>
  <c r="M31" i="36"/>
  <c r="M32" i="36"/>
  <c r="M33" i="36"/>
  <c r="M34" i="36"/>
  <c r="M35" i="36"/>
  <c r="M36" i="36"/>
  <c r="M37" i="36"/>
  <c r="M38" i="36"/>
  <c r="M39" i="36"/>
  <c r="M40" i="36"/>
  <c r="M41" i="36"/>
  <c r="M42" i="36"/>
  <c r="M43" i="36"/>
  <c r="M44" i="36"/>
  <c r="M45" i="36"/>
  <c r="M46" i="36"/>
  <c r="M47" i="36"/>
  <c r="M48" i="36"/>
  <c r="M49" i="36"/>
  <c r="M50" i="36"/>
  <c r="M51" i="36"/>
  <c r="M52" i="36"/>
  <c r="M53" i="36"/>
  <c r="M54" i="36"/>
  <c r="M55" i="36"/>
  <c r="M56" i="36"/>
  <c r="M57" i="36"/>
  <c r="M58" i="36"/>
  <c r="M59" i="36"/>
  <c r="M60" i="36"/>
  <c r="M61" i="36"/>
  <c r="M62" i="36"/>
  <c r="M63" i="36"/>
  <c r="M64" i="36"/>
  <c r="M65" i="36"/>
  <c r="M66" i="36"/>
  <c r="M67" i="36"/>
  <c r="M68" i="36"/>
  <c r="M69" i="36"/>
  <c r="M70" i="36"/>
  <c r="M71" i="36"/>
  <c r="L48" i="35"/>
  <c r="N5" i="35"/>
  <c r="N6" i="35"/>
  <c r="N7" i="35"/>
  <c r="N8" i="35"/>
  <c r="N9" i="35"/>
  <c r="N10" i="35"/>
  <c r="N11" i="35"/>
  <c r="N12" i="35"/>
  <c r="N13" i="35"/>
  <c r="N14" i="35"/>
  <c r="N15" i="35"/>
  <c r="N16" i="35"/>
  <c r="N17" i="35"/>
  <c r="N18" i="35"/>
  <c r="N19" i="35"/>
  <c r="N20" i="35"/>
  <c r="N21" i="35"/>
  <c r="N22" i="35"/>
  <c r="N23" i="35"/>
  <c r="N24" i="35"/>
  <c r="N25" i="35"/>
  <c r="N26" i="35"/>
  <c r="N27" i="35"/>
  <c r="N28" i="35"/>
  <c r="N29" i="35"/>
  <c r="N30" i="35"/>
  <c r="N31" i="35"/>
  <c r="N32" i="35"/>
  <c r="N33" i="35"/>
  <c r="N34" i="35"/>
  <c r="N35" i="35"/>
  <c r="N36" i="35"/>
  <c r="N37" i="35"/>
  <c r="N38" i="35"/>
  <c r="N39" i="35"/>
  <c r="N40" i="35"/>
  <c r="N41" i="35"/>
  <c r="N42" i="35"/>
  <c r="N43" i="35"/>
  <c r="N44" i="35"/>
  <c r="N45" i="35"/>
  <c r="N46" i="35"/>
  <c r="N47" i="35"/>
  <c r="N4" i="35"/>
  <c r="M5" i="35"/>
  <c r="M6" i="35"/>
  <c r="M7" i="35"/>
  <c r="M8" i="35"/>
  <c r="M9" i="35"/>
  <c r="M10" i="35"/>
  <c r="M11" i="35"/>
  <c r="M12" i="35"/>
  <c r="M13" i="35"/>
  <c r="M14" i="35"/>
  <c r="M15" i="35"/>
  <c r="M16" i="35"/>
  <c r="M17" i="35"/>
  <c r="M18" i="35"/>
  <c r="M19" i="35"/>
  <c r="M20" i="35"/>
  <c r="M21" i="35"/>
  <c r="M22" i="35"/>
  <c r="M23" i="35"/>
  <c r="M24" i="35"/>
  <c r="M25" i="35"/>
  <c r="M26" i="35"/>
  <c r="M27" i="35"/>
  <c r="M28" i="35"/>
  <c r="M29" i="35"/>
  <c r="M30" i="35"/>
  <c r="M31" i="35"/>
  <c r="M32" i="35"/>
  <c r="M33" i="35"/>
  <c r="M34" i="35"/>
  <c r="M35" i="35"/>
  <c r="M36" i="35"/>
  <c r="M37" i="35"/>
  <c r="M38" i="35"/>
  <c r="M39" i="35"/>
  <c r="M40" i="35"/>
  <c r="M41" i="35"/>
  <c r="M42" i="35"/>
  <c r="M43" i="35"/>
  <c r="M44" i="35"/>
  <c r="M45" i="35"/>
  <c r="M46" i="35"/>
  <c r="M47" i="35"/>
  <c r="F524" i="47"/>
  <c r="E524" i="47"/>
  <c r="D524" i="47"/>
  <c r="AH7" i="26"/>
  <c r="AH8" i="26"/>
  <c r="AH5" i="26"/>
  <c r="AH6" i="26"/>
  <c r="AF10" i="26"/>
  <c r="AE10" i="26"/>
  <c r="D19" i="26"/>
  <c r="E19" i="26"/>
  <c r="F19" i="26"/>
  <c r="G19" i="26"/>
  <c r="H19" i="26"/>
  <c r="I19" i="26"/>
  <c r="J19" i="26"/>
  <c r="K19" i="26"/>
  <c r="L19" i="26"/>
  <c r="M19" i="26"/>
  <c r="N19" i="26"/>
  <c r="O19" i="26"/>
  <c r="P19" i="26"/>
  <c r="Q19" i="26"/>
  <c r="R19" i="26"/>
  <c r="S19" i="26"/>
  <c r="T19" i="26"/>
  <c r="U19" i="26"/>
  <c r="V19" i="26"/>
  <c r="W19" i="26"/>
  <c r="X19" i="26"/>
  <c r="Y19" i="26"/>
  <c r="C19" i="26"/>
  <c r="Y10" i="26"/>
  <c r="Z10" i="26"/>
  <c r="AA10" i="26"/>
  <c r="AB10" i="26"/>
  <c r="AC10" i="26"/>
  <c r="AD10" i="26"/>
  <c r="X10" i="26"/>
  <c r="AH14" i="26"/>
  <c r="AH15" i="26"/>
  <c r="AH16" i="26"/>
  <c r="AH13" i="26"/>
  <c r="AH19" i="26" s="1"/>
  <c r="T17" i="26"/>
  <c r="K48" i="35"/>
  <c r="N48" i="35" s="1"/>
  <c r="J48" i="35"/>
  <c r="AJ17" i="26"/>
  <c r="AI17" i="26"/>
  <c r="Y17" i="26"/>
  <c r="X17" i="26"/>
  <c r="W17" i="26"/>
  <c r="V17" i="26"/>
  <c r="U17" i="26"/>
  <c r="S17" i="26"/>
  <c r="R17" i="26"/>
  <c r="Q17" i="26"/>
  <c r="P17" i="26"/>
  <c r="O17" i="26"/>
  <c r="N17" i="26"/>
  <c r="M17" i="26"/>
  <c r="L17" i="26"/>
  <c r="K17" i="26"/>
  <c r="J17" i="26"/>
  <c r="I17" i="26"/>
  <c r="H17" i="26"/>
  <c r="G17" i="26"/>
  <c r="F17" i="26"/>
  <c r="E17" i="26"/>
  <c r="D17" i="26"/>
  <c r="C17" i="26"/>
  <c r="AJ8" i="26"/>
  <c r="AJ7" i="26" s="1"/>
  <c r="AJ4" i="26"/>
  <c r="AI8" i="26"/>
  <c r="AI7" i="26" s="1"/>
  <c r="AJ6" i="26"/>
  <c r="M48" i="35" l="1"/>
  <c r="N76" i="33"/>
  <c r="AH10" i="26"/>
  <c r="AG10" i="26"/>
  <c r="G524" i="47"/>
  <c r="H524" i="47"/>
  <c r="M76" i="33"/>
  <c r="AH17" i="26"/>
  <c r="AJ5" i="26"/>
  <c r="AI6" i="26"/>
  <c r="AI4" i="26"/>
  <c r="AI5" i="26"/>
</calcChain>
</file>

<file path=xl/sharedStrings.xml><?xml version="1.0" encoding="utf-8"?>
<sst xmlns="http://schemas.openxmlformats.org/spreadsheetml/2006/main" count="1157" uniqueCount="287">
  <si>
    <t>Percentages</t>
  </si>
  <si>
    <t>(a) SPOT and Sentinel 2</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</si>
  <si>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</si>
  <si>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</si>
  <si>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</si>
  <si>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</si>
  <si>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</si>
  <si>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</si>
  <si>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</si>
  <si>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</si>
  <si>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</si>
  <si>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</si>
  <si>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</si>
  <si>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</si>
  <si>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</si>
  <si>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</si>
  <si>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</si>
  <si>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</si>
  <si>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</si>
  <si>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</si>
  <si>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</si>
  <si>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</si>
  <si>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</si>
  <si>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</si>
  <si>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</si>
  <si>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</si>
  <si>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</si>
  <si>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</si>
  <si>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</si>
  <si>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 xml:space="preserve">*2015-16
</t>
  </si>
  <si>
    <t xml:space="preserve">*2016-17
</t>
  </si>
  <si>
    <t xml:space="preserve">**2017-18
</t>
  </si>
  <si>
    <t>Av. of previous years</t>
  </si>
  <si>
    <t>Av. of all including latest year</t>
  </si>
  <si>
    <t>Crop, pasture, thinning</t>
  </si>
  <si>
    <t>Forestry</t>
  </si>
  <si>
    <t>Infrastructure</t>
  </si>
  <si>
    <t>Fire</t>
  </si>
  <si>
    <t>Total</t>
  </si>
  <si>
    <t>Total without Fire</t>
  </si>
  <si>
    <t>(b) Landsat</t>
  </si>
  <si>
    <t>2015-16</t>
  </si>
  <si>
    <t>2016-17</t>
  </si>
  <si>
    <t>2017-18</t>
  </si>
  <si>
    <t>N/A</t>
  </si>
  <si>
    <t>Note: The Landsat data between 1998 and 2006 was sourced over a two year period and then annualised as an average across the period. This explains why the data from, for example 1988-89 and 1989-90, are identical. SPOT  data is displayed between 2009-10 and 2014-15.Data is rounded to the nearest 100 hectares.</t>
  </si>
  <si>
    <t>*Spot5-Sentinel2 change: For the 2015–2017 reporting period, the change detection algorithm was run across the 2-year period instead of separate 2015–2016 and 2016–2017 periods.
The 2015–2017 change analysis includes both SPOT5 imagery and Sentinel 2 imagery. The 2015-17 change analysis was done at 5m resolution which is the same as all other SPOT analysis since 2009. The year the change occurred was attributed by spatial analysts based on the 2015-2017 change image and and visual interpretation of a SPOT6 2016 image.</t>
  </si>
  <si>
    <t>Rates of woody vegetation change - by LLS (ha/year) for SPOT and Sentinel 2 analysis.</t>
  </si>
  <si>
    <t>LLS</t>
  </si>
  <si>
    <t>Landuse Type</t>
  </si>
  <si>
    <t>2009-10</t>
  </si>
  <si>
    <t>2010-11</t>
  </si>
  <si>
    <t>2011-12</t>
  </si>
  <si>
    <t>2012-13</t>
  </si>
  <si>
    <t>**2017-18</t>
  </si>
  <si>
    <t>Central Tablelands</t>
  </si>
  <si>
    <t>Central West</t>
  </si>
  <si>
    <t>Greater Sydney</t>
  </si>
  <si>
    <t>Hunter</t>
  </si>
  <si>
    <t>Murray</t>
  </si>
  <si>
    <t>North Coast</t>
  </si>
  <si>
    <t>North West</t>
  </si>
  <si>
    <t>Northern Tablelands</t>
  </si>
  <si>
    <t>Riverina</t>
  </si>
  <si>
    <t>South East</t>
  </si>
  <si>
    <t>Western</t>
  </si>
  <si>
    <t>IBRA Region</t>
  </si>
  <si>
    <t>Australian Alps</t>
  </si>
  <si>
    <t>Brigalow Belt South</t>
  </si>
  <si>
    <t>Broken Hill Complex</t>
  </si>
  <si>
    <t>Channel Country</t>
  </si>
  <si>
    <t>Cobar Peneplain</t>
  </si>
  <si>
    <t>Darling Riverine Plain</t>
  </si>
  <si>
    <t>Mulga Lands</t>
  </si>
  <si>
    <t>Murray Darling Depression</t>
  </si>
  <si>
    <t>Nandewar</t>
  </si>
  <si>
    <t>New England Tablelands</t>
  </si>
  <si>
    <t>NSW North Coast</t>
  </si>
  <si>
    <t>NSW South Western Slopes</t>
  </si>
  <si>
    <t>Simpson_Strzelecki_Dunefields</t>
  </si>
  <si>
    <t>South East Corner</t>
  </si>
  <si>
    <t>South Eastern Highlands</t>
  </si>
  <si>
    <t>South Eastern Queensland</t>
  </si>
  <si>
    <t>Sydney Basin</t>
  </si>
  <si>
    <t>LGA</t>
  </si>
  <si>
    <t>LanduseType</t>
  </si>
  <si>
    <t>*2015-16</t>
  </si>
  <si>
    <t>*2016-17</t>
  </si>
  <si>
    <t>ALBURY CITY COUNCIL</t>
  </si>
  <si>
    <t>ARMIDALE REGIONAL COUNCIL</t>
  </si>
  <si>
    <t>BALLINA SHIRE COUNCIL</t>
  </si>
  <si>
    <t>BALRANALD SHIRE COUNCIL</t>
  </si>
  <si>
    <t>BATHURST REGIONAL COUNCIL</t>
  </si>
  <si>
    <t>BAYSIDE COUNCIL</t>
  </si>
  <si>
    <t>BEGA VALLEY SHIRE COUNCIL</t>
  </si>
  <si>
    <t>BELLINGEN SHIRE COUNCIL</t>
  </si>
  <si>
    <t>BERRIGAN SHIRE COUNCIL</t>
  </si>
  <si>
    <t>BLACKTOWN CITY COUNCIL</t>
  </si>
  <si>
    <t>BLAND SHIRE COUNCIL</t>
  </si>
  <si>
    <t>BLAYNEY SHIRE COUNCIL</t>
  </si>
  <si>
    <t>BLUE MOUNTAINS CITY COUNCIL</t>
  </si>
  <si>
    <t>BOGAN SHIRE COUNCIL</t>
  </si>
  <si>
    <t>BOURKE SHIRE COUNCIL</t>
  </si>
  <si>
    <t>BREWARRINA SHIRE COUNCIL</t>
  </si>
  <si>
    <t>BROKEN HILL CITY COUNCIL</t>
  </si>
  <si>
    <t>BURWOOD COUNCIL</t>
  </si>
  <si>
    <t>BYRON SHIRE COUNCIL</t>
  </si>
  <si>
    <t>CABONNE SHIRE COUNCIL</t>
  </si>
  <si>
    <t>CAMDEN COUNCIL</t>
  </si>
  <si>
    <t>CAMPBELLTOWN CITY COUNCIL</t>
  </si>
  <si>
    <t>CANTERBURY-BANKSTOWN COUNCIL</t>
  </si>
  <si>
    <t>CARRATHOOL SHIRE COUNCIL</t>
  </si>
  <si>
    <t>CENTRAL COAST COUNCIL</t>
  </si>
  <si>
    <t>CENTRAL DARLING SHIRE COUNCIL</t>
  </si>
  <si>
    <t>CESSNOCK CITY COUNCIL</t>
  </si>
  <si>
    <t>CITY OF CANADA BAY COUNCIL</t>
  </si>
  <si>
    <t>CITY OF PARRAMATTA COUNCIL</t>
  </si>
  <si>
    <t>CLARENCE VALLEY COUNCIL</t>
  </si>
  <si>
    <t>COBAR SHIRE COUNCIL</t>
  </si>
  <si>
    <t>COFFS HARBOUR CITY COUNCIL</t>
  </si>
  <si>
    <t>COOLAMON SHIRE COUNCIL</t>
  </si>
  <si>
    <t>COONAMBLE SHIRE COUNCIL</t>
  </si>
  <si>
    <t>COOTAMUNDRA-GUNDAGAI REGIONAL COUNCIL</t>
  </si>
  <si>
    <t>COUNCIL OF THE CITY OF SYDNEY</t>
  </si>
  <si>
    <t>COWRA SHIRE COUNCIL</t>
  </si>
  <si>
    <t>CUMBERLAND COUNCIL</t>
  </si>
  <si>
    <t>DUBBO REGIONAL COUNCIL</t>
  </si>
  <si>
    <t>DUNGOG SHIRE COUNCIL</t>
  </si>
  <si>
    <t>EDWARD RIVER COUNCIL</t>
  </si>
  <si>
    <t>EUROBODALLA SHIRE COUNCIL</t>
  </si>
  <si>
    <t>FAIRFIELD CITY COUNCIL</t>
  </si>
  <si>
    <t>FEDERATION COUNCIL</t>
  </si>
  <si>
    <t>FORBES SHIRE COUNCIL</t>
  </si>
  <si>
    <t>GEORGES RIVER COUNCIL</t>
  </si>
  <si>
    <t>GILGANDRA SHIRE COUNCIL</t>
  </si>
  <si>
    <t>GLEN INNES SEVERN SHIRE COUNCIL</t>
  </si>
  <si>
    <t>GOULBURN MULWAREE COUNCIL</t>
  </si>
  <si>
    <t>GREATER HUME SHIRE COUNCIL</t>
  </si>
  <si>
    <t>GRIFFITH CITY COUNCIL</t>
  </si>
  <si>
    <t>GUNNEDAH SHIRE COUNCIL</t>
  </si>
  <si>
    <t>GWYDIR SHIRE COUNCIL</t>
  </si>
  <si>
    <t>HAWKESBURY CITY COUNCIL</t>
  </si>
  <si>
    <t>HAY SHIRE COUNCIL</t>
  </si>
  <si>
    <t>HILLTOPS COUNCIL</t>
  </si>
  <si>
    <t>INNER WEST COUNCIL</t>
  </si>
  <si>
    <t>INVERELL SHIRE COUNCIL</t>
  </si>
  <si>
    <t>JUNEE SHIRE COUNCIL</t>
  </si>
  <si>
    <t>KEMPSEY SHIRE COUNCIL</t>
  </si>
  <si>
    <t>KU-RING-GAI COUNCIL</t>
  </si>
  <si>
    <t>KYOGLE COUNCIL</t>
  </si>
  <si>
    <t>LACHLAN SHIRE COUNCIL</t>
  </si>
  <si>
    <t>LAKE MACQUARIE CITY COUNCIL</t>
  </si>
  <si>
    <t>LANE COVE MUNICIPAL COUNCIL</t>
  </si>
  <si>
    <t>LEETON SHIRE COUNCIL</t>
  </si>
  <si>
    <t>LISMORE CITY COUNCIL</t>
  </si>
  <si>
    <t>LITHGOW CITY COUNCIL</t>
  </si>
  <si>
    <t>LIVERPOOL CITY COUNCIL</t>
  </si>
  <si>
    <t>LIVERPOOL PLAINS SHIRE COUNCIL</t>
  </si>
  <si>
    <t>LOCKHART SHIRE COUNCIL</t>
  </si>
  <si>
    <t>MAITLAND CITY COUNCIL</t>
  </si>
  <si>
    <t>MID-COAST COUNCIL</t>
  </si>
  <si>
    <t>MID-WESTERN REGIONAL COUNCIL</t>
  </si>
  <si>
    <t>MOREE PLAINS SHIRE COUNCIL</t>
  </si>
  <si>
    <t>MOSMAN MUNICIPAL COUNCIL</t>
  </si>
  <si>
    <t>MURRAY RIVER COUNCIL</t>
  </si>
  <si>
    <t>MURRUMBIDGEE COUNCIL</t>
  </si>
  <si>
    <t>MUSWELLBROOK SHIRE COUNCIL</t>
  </si>
  <si>
    <t>NAMBUCCA SHIRE COUNCIL</t>
  </si>
  <si>
    <t>NARRABRI SHIRE COUNCIL</t>
  </si>
  <si>
    <t>NARRANDERA SHIRE COUNCIL</t>
  </si>
  <si>
    <t>NARROMINE SHIRE COUNCIL</t>
  </si>
  <si>
    <t>NEWCASTLE CITY COUNCIL</t>
  </si>
  <si>
    <t>NORTHERN BEACHES COUNCIL</t>
  </si>
  <si>
    <t>NORTH SYDNEY COUNCIL</t>
  </si>
  <si>
    <t>OBERON COUNCIL</t>
  </si>
  <si>
    <t>ORANGE CITY COUNCIL</t>
  </si>
  <si>
    <t>PARKES SHIRE COUNCIL</t>
  </si>
  <si>
    <t>PENRITH CITY COUNCIL</t>
  </si>
  <si>
    <t>PORT MACQUARIE-HASTINGS COUNCIL</t>
  </si>
  <si>
    <t>PORT STEPHENS COUNCIL</t>
  </si>
  <si>
    <t>QUEANBEYAN-PALERANG REGIONAL COUNCIL</t>
  </si>
  <si>
    <t>RANDWICK CITY COUNCIL</t>
  </si>
  <si>
    <t>RICHMOND VALLEY COUNCIL</t>
  </si>
  <si>
    <t>RYDE CITY COUNCIL</t>
  </si>
  <si>
    <t>SHELLHARBOUR CITY COUNCIL</t>
  </si>
  <si>
    <t>SHOALHAVEN CITY COUNCIL</t>
  </si>
  <si>
    <t>SINGLETON SHIRE COUNCIL</t>
  </si>
  <si>
    <t>SNOWY MONARO REGIONAL COUNCIL</t>
  </si>
  <si>
    <t>SNOWY VALLEYS COUNCIL</t>
  </si>
  <si>
    <t>STRATHFIELD MUNICIPAL COUNCIL</t>
  </si>
  <si>
    <t>SUTHERLAND SHIRE COUNCIL</t>
  </si>
  <si>
    <t>TAMWORTH REGIONAL COUNCIL</t>
  </si>
  <si>
    <t>TEMORA SHIRE COUNCIL</t>
  </si>
  <si>
    <t>TENTERFIELD SHIRE COUNCIL</t>
  </si>
  <si>
    <t>THE COUNCIL OF THE MUNICIPALITY OF HUNTERS HILL</t>
  </si>
  <si>
    <t>THE COUNCIL OF THE MUNICIPALITY OF KIAMA</t>
  </si>
  <si>
    <t>THE COUNCIL OF THE SHIRE OF HORNSBY</t>
  </si>
  <si>
    <t>THE HILLS SHIRE COUNCIL</t>
  </si>
  <si>
    <t>TWEED SHIRE COUNCIL</t>
  </si>
  <si>
    <t>UNINCORPORATED</t>
  </si>
  <si>
    <t>UNINCORPORATED FAR WEST</t>
  </si>
  <si>
    <t>UPPER HUNTER SHIRE COUNCIL</t>
  </si>
  <si>
    <t>UPPER LACHLAN SHIRE COUNCIL</t>
  </si>
  <si>
    <t>URALLA SHIRE COUNCIL</t>
  </si>
  <si>
    <t>WAGGA WAGGA CITY COUNCIL</t>
  </si>
  <si>
    <t>WALCHA COUNCIL</t>
  </si>
  <si>
    <t>WALGETT SHIRE COUNCIL</t>
  </si>
  <si>
    <t>WARREN SHIRE COUNCIL</t>
  </si>
  <si>
    <t>WARRUMBUNGLE SHIRE COUNCIL</t>
  </si>
  <si>
    <t>WAVERLEY COUNCIL</t>
  </si>
  <si>
    <t>WEDDIN SHIRE COUNCIL</t>
  </si>
  <si>
    <t>WENTWORTH SHIRE COUNCIL</t>
  </si>
  <si>
    <t>WILLOUGHBY CITY COUNCIL</t>
  </si>
  <si>
    <t>WINGECARRIBEE SHIRE COUNCIL</t>
  </si>
  <si>
    <t>WOLLONDILLY SHIRE COUNCIL</t>
  </si>
  <si>
    <t>WOLLONGONG CITY COUNCIL</t>
  </si>
  <si>
    <t>WOOLLAHRA MUNICIPAL COUNCIL</t>
  </si>
  <si>
    <t>YASS VALLEY COUNCIL</t>
  </si>
  <si>
    <t>Keith Formations</t>
  </si>
  <si>
    <t>Alpine Complex</t>
  </si>
  <si>
    <t>Arid Shrublands Acacia</t>
  </si>
  <si>
    <t>Arid Shrublands Chenopod</t>
  </si>
  <si>
    <t>Cleared</t>
  </si>
  <si>
    <t>Dry Sclerophyll Forests Shrub</t>
  </si>
  <si>
    <t>Dry Sclerophyll Forests Shrubgrass</t>
  </si>
  <si>
    <t>Forested Wetlands</t>
  </si>
  <si>
    <t>Freshwater Wetlands</t>
  </si>
  <si>
    <t>Grasslands</t>
  </si>
  <si>
    <t>Grassy Woodlands</t>
  </si>
  <si>
    <t>Heathlands</t>
  </si>
  <si>
    <t>Rainforests</t>
  </si>
  <si>
    <t>Saline Wetlands</t>
  </si>
  <si>
    <t>Semi Arid Woodlands Grassy</t>
  </si>
  <si>
    <t>Semi Arid Woodlands Shrubby</t>
  </si>
  <si>
    <t>Wet Sclerophyll Forests Grassy</t>
  </si>
  <si>
    <t>Wet Sclerophyll Forests Shrubby</t>
  </si>
  <si>
    <t>Aug 25th 2017 - Jan 2018</t>
  </si>
  <si>
    <t>Time Period</t>
  </si>
  <si>
    <t>** The woody vegetation data for 2017–2018 was based on Sentinel 2 satellite imagery which is slightly coarser resolution than the SPOT5 images used from 2009–2017.
 It is expected that the coarser resolution Sentinel 2 imagery will overestimate the woody vegetation change by a small amount compared to the previous SPOT5 imagery. Comparison of  woody change rates for 2017–2018 against earlier years should consider this effect. A study to quantify the impact of this resolution difference on woody change rates is in progress and expected to be completed by the end of July. </t>
  </si>
  <si>
    <t>Authorised LLS Act</t>
  </si>
  <si>
    <t>Authorised NV Act</t>
  </si>
  <si>
    <t>Authorised (Other Acts) **</t>
  </si>
  <si>
    <t>Other Clearing*</t>
  </si>
  <si>
    <t>**Authorised (Other Acts) Includes - NVR Excluded areas (LEP zones and the Greater Sydney Metropolitan defined in the LLS Act), Plantation – approved plantable areas, clearing on National Parks and State Forests (Forestry NSW boundaries)</t>
  </si>
  <si>
    <t>*Other clearing refers to areas of clearing detected through OEH's satellite monitoring program that have not been associated with an approval or exemption. It includes areas of woody vegetation cleared for an agricultural purpose for which OEH does not yet know the background or specific details of the clearing. This can include clearing for routine agricultural management or allowable activities, clearing of regrowth, clearing under various legislative exclusions and also illegal clearing.</t>
  </si>
  <si>
    <t>State Forest</t>
  </si>
  <si>
    <t>Native</t>
  </si>
  <si>
    <t>Plantation pine</t>
  </si>
  <si>
    <t>Plantation hardwood</t>
  </si>
  <si>
    <t>-</t>
  </si>
  <si>
    <t>Total Forestry</t>
  </si>
  <si>
    <t>Freehold and Leasehold</t>
  </si>
  <si>
    <t>Tab 1</t>
  </si>
  <si>
    <t>Tab 2 - Rates of woody vegetation change - by LLS (ha/year) for SPOT and Sentinel 2 analysis.</t>
  </si>
  <si>
    <t xml:space="preserve"> Tab 3 - Rates of woody vegetation change - by IBRA (ha/year) for SPOT and Sentinel 2 analysis.</t>
  </si>
  <si>
    <t>Tab 4 - Rates of woody vegetation change (ha/year)by LGA boundaries.</t>
  </si>
  <si>
    <t>Tab 5 - Rates of woody vegetation change - by Keith Vegetation Formation (ha/year).</t>
  </si>
  <si>
    <t>Table of Contents</t>
  </si>
  <si>
    <t>This workbook contains the following data:</t>
  </si>
  <si>
    <t>Workbook Tab</t>
  </si>
  <si>
    <t>Type</t>
  </si>
  <si>
    <t>Description</t>
  </si>
  <si>
    <t>Tab 2</t>
  </si>
  <si>
    <t>Tab 3</t>
  </si>
  <si>
    <t>Tab 4</t>
  </si>
  <si>
    <t>Table</t>
  </si>
  <si>
    <t>Tab 5</t>
  </si>
  <si>
    <t>Tab 6</t>
  </si>
  <si>
    <t>Tab 7</t>
  </si>
  <si>
    <t>Rates of woody vegetation change - by IBRA (ha/year) for SPOT and Sentinel 2 analysis.</t>
  </si>
  <si>
    <t>Rates of woody vegetation change (ha/year)by LGA boundaries.</t>
  </si>
  <si>
    <t>Rates of woody vegetation change - by Keith Vegetation Formation (ha/year).</t>
  </si>
  <si>
    <t>2015-16
S2</t>
  </si>
  <si>
    <t>2016-17
S2</t>
  </si>
  <si>
    <t>Total native Forestry</t>
  </si>
  <si>
    <t>Total plantation Forestry</t>
  </si>
  <si>
    <t>Tab 6 - Rates of woody vegetation change for forestry land use by tenure and management practice (ha/year) for (a) SPOT and Sentinel 2, and (b) Landsat analyses.</t>
  </si>
  <si>
    <t>Plantation harvested - other</t>
  </si>
  <si>
    <t>Rates of woody vegetation change for forestry land use by tenure and management practice (ha/year) for (a) SPOT and Sentinel 2, and (b) Landsat analyses</t>
  </si>
  <si>
    <t>Rates of woody vegetation loss annualised by land use category and fire (ha/year), for (a) SPOT and Sentinel 2, and (b) Landsat analyses.</t>
  </si>
  <si>
    <t>Tab 1 - Rates of woody vegetation loss annualised by land use category and fire (ha/year), for (a) SPOT and Sentinel 2, and (b) Landsat analyses.</t>
  </si>
  <si>
    <t>Tab 7 - Other clearing 2017-18 (Agricultural - crop, pasture and thinning)</t>
  </si>
  <si>
    <t>Other clearing 2017-18 (Agricultural - crop, pasture and thinning)</t>
  </si>
  <si>
    <t>Latest data in blue</t>
  </si>
  <si>
    <t>General note: 
To confirm authorisation and time period, actual areas of agricultural clearing are compared against approval areas. 
Cumulative total is typically less than the annualised figure reported on the NSW Tab.
The quality and currency of the spatial data that defines the authorised clearing may vary.</t>
  </si>
  <si>
    <t>Jan 2017 - Aug 24th 2017</t>
  </si>
  <si>
    <t>Total 2017-2018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</si>
</sst>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2" x14ac:knownFonts="1">
    <font>
      <sz val="10"/>
      <name val="Arial"/>
    </font>
    <font>
      <sz val="11"/>
      <color theme="1"/>
      <name val="Calibri"/>
      <family val="2"/>
      <scheme val="minor"/>
    </font>
    <font>
      <sz val="10"/>
      <name val="Arial"/>
      <family val="2"/>
    </font>
    <font>
      <b/>
      <sz val="10"/>
      <name val="Arial"/>
      <family val="2"/>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sz val="7"/>
      <color theme="1"/>
      <name val="Arial"/>
      <family val="2"/>
    </font>
    <font>
      <b/>
      <sz val="10"/>
      <name val="Arial"/>
      <family val="2"/>
      <charset val="1"/>
    </font>
    <font>
      <sz val="10"/>
      <name val="Arial"/>
      <family val="2"/>
      <charset val="1"/>
    </font>
    <font>
      <sz val="10"/>
      <name val="Arial"/>
    </font>
    <font>
      <sz val="10"/>
      <color rgb="FF000000"/>
      <name val="Arial"/>
      <family val="2"/>
    </font>
    <font>
      <b/>
      <sz val="10"/>
      <color rgb="FF000000"/>
      <name val="Arial"/>
      <family val="2"/>
    </font>
    <font>
      <u/>
      <sz val="10"/>
      <color theme="10"/>
      <name val="Arial"/>
      <family val="2"/>
    </font>
    <font>
      <b/>
      <sz val="16"/>
      <name val="Arial"/>
      <family val="2"/>
    </font>
    <font>
      <sz val="10"/>
      <color rgb="FFFF000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medium">
        <color indexed="64"/>
      </right>
      <top style="medium">
        <color indexed="64"/>
      </top>
      <bottom style="medium">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9">
    <xf numFmtId="0" fontId="0"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32" borderId="0" applyNumberFormat="0" applyBorder="0" applyAlignment="0" applyProtection="0"/>
    <xf numFmtId="0" fontId="1" fillId="0" borderId="0"/>
    <xf numFmtId="0" fontId="1" fillId="8" borderId="8" applyNumberFormat="0" applyFont="0" applyAlignment="0" applyProtection="0"/>
    <xf numFmtId="0" fontId="2" fillId="0" borderId="0"/>
    <xf numFmtId="0" fontId="25" fillId="0" borderId="0"/>
    <xf numFmtId="0" fontId="25" fillId="0" borderId="0"/>
    <xf numFmtId="9" fontId="26" fillId="0" borderId="0" applyFont="0" applyFill="0" applyBorder="0" applyAlignment="0" applyProtection="0"/>
    <xf numFmtId="43" fontId="26" fillId="0" borderId="0" applyFont="0" applyFill="0" applyBorder="0" applyAlignment="0" applyProtection="0"/>
    <xf numFmtId="0" fontId="29" fillId="0" borderId="0" applyNumberFormat="0" applyFill="0" applyBorder="0" applyAlignment="0" applyProtection="0"/>
  </cellStyleXfs>
  <cellXfs count="161">
    <xf numFmtId="0" fontId="0" fillId="0" borderId="0" xfId="0"/>
    <xf numFmtId="0" fontId="2" fillId="0" borderId="0" xfId="0" applyFont="1"/>
    <xf numFmtId="0" fontId="0" fillId="0" borderId="0" xfId="0"/>
    <xf numFmtId="0" fontId="21" fillId="0" borderId="0" xfId="0" applyFont="1" applyFill="1" applyBorder="1"/>
    <xf numFmtId="3" fontId="21" fillId="0" borderId="0" xfId="0" applyNumberFormat="1" applyFont="1" applyFill="1" applyBorder="1"/>
    <xf numFmtId="3" fontId="21" fillId="0" borderId="10" xfId="0" applyNumberFormat="1" applyFont="1" applyFill="1" applyBorder="1" applyAlignment="1">
      <alignment horizontal="right" vertical="center" wrapText="1"/>
    </xf>
    <xf numFmtId="0" fontId="21" fillId="0" borderId="10" xfId="0" applyFont="1" applyFill="1" applyBorder="1" applyAlignment="1">
      <alignment horizontal="right" vertical="center" wrapText="1"/>
    </xf>
    <xf numFmtId="0" fontId="21" fillId="0" borderId="0" xfId="0" applyFont="1" applyFill="1"/>
    <xf numFmtId="0" fontId="22" fillId="0" borderId="17" xfId="0" applyFont="1" applyFill="1" applyBorder="1" applyAlignment="1">
      <alignment horizontal="center" vertical="center" wrapText="1"/>
    </xf>
    <xf numFmtId="3" fontId="21" fillId="0" borderId="0" xfId="0" applyNumberFormat="1" applyFont="1" applyFill="1"/>
    <xf numFmtId="164" fontId="21" fillId="0" borderId="0" xfId="0" applyNumberFormat="1" applyFont="1" applyFill="1"/>
    <xf numFmtId="0" fontId="2" fillId="0" borderId="0" xfId="43" applyFont="1" applyBorder="1"/>
    <xf numFmtId="0" fontId="22" fillId="0" borderId="0" xfId="0" applyFont="1" applyFill="1" applyBorder="1" applyAlignment="1">
      <alignment horizontal="right" vertical="center" wrapText="1"/>
    </xf>
    <xf numFmtId="3" fontId="3" fillId="0" borderId="0" xfId="43" applyNumberFormat="1" applyFont="1" applyBorder="1"/>
    <xf numFmtId="3" fontId="3" fillId="0" borderId="0" xfId="0" applyNumberFormat="1" applyFont="1" applyBorder="1"/>
    <xf numFmtId="0" fontId="2" fillId="0" borderId="0" xfId="0" applyFont="1" applyBorder="1"/>
    <xf numFmtId="0" fontId="3" fillId="0" borderId="0" xfId="0" applyFont="1" applyAlignment="1">
      <alignment wrapText="1"/>
    </xf>
    <xf numFmtId="0" fontId="25" fillId="0" borderId="0" xfId="44"/>
    <xf numFmtId="0" fontId="25" fillId="0" borderId="0" xfId="44" applyBorder="1"/>
    <xf numFmtId="0" fontId="0" fillId="0" borderId="0" xfId="45" applyFont="1" applyBorder="1" applyAlignment="1">
      <alignment wrapText="1"/>
    </xf>
    <xf numFmtId="0" fontId="22" fillId="0" borderId="0" xfId="0" applyFont="1" applyFill="1" applyAlignment="1">
      <alignment horizontal="left" wrapText="1"/>
    </xf>
    <xf numFmtId="0" fontId="3" fillId="0" borderId="0" xfId="0" applyFont="1" applyAlignment="1">
      <alignment horizontal="left" wrapText="1"/>
    </xf>
    <xf numFmtId="9" fontId="21" fillId="0" borderId="0" xfId="46" applyFont="1" applyFill="1"/>
    <xf numFmtId="9" fontId="0" fillId="0" borderId="0" xfId="46" applyFont="1"/>
    <xf numFmtId="0" fontId="22" fillId="0" borderId="0" xfId="0" applyFont="1" applyFill="1" applyAlignment="1">
      <alignment horizontal="left" wrapText="1"/>
    </xf>
    <xf numFmtId="0" fontId="22" fillId="0" borderId="14"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1" fillId="33" borderId="10" xfId="0" applyFont="1" applyFill="1" applyBorder="1"/>
    <xf numFmtId="0" fontId="21" fillId="0" borderId="10" xfId="0" applyFont="1" applyFill="1" applyBorder="1" applyAlignment="1">
      <alignment vertical="center" wrapText="1"/>
    </xf>
    <xf numFmtId="0" fontId="23" fillId="0" borderId="10" xfId="0" applyFont="1" applyFill="1" applyBorder="1" applyAlignment="1">
      <alignment horizontal="right" vertical="center" wrapText="1"/>
    </xf>
    <xf numFmtId="3" fontId="22" fillId="0" borderId="10" xfId="0" applyNumberFormat="1" applyFont="1" applyFill="1" applyBorder="1" applyAlignment="1">
      <alignment horizontal="right" vertical="center" wrapText="1"/>
    </xf>
    <xf numFmtId="0" fontId="21" fillId="0" borderId="10" xfId="0" applyFont="1" applyFill="1" applyBorder="1"/>
    <xf numFmtId="3" fontId="22" fillId="33" borderId="10" xfId="0" applyNumberFormat="1" applyFont="1" applyFill="1" applyBorder="1" applyAlignment="1">
      <alignment horizontal="right" vertical="center" wrapText="1"/>
    </xf>
    <xf numFmtId="0" fontId="2" fillId="0" borderId="10" xfId="43" applyFont="1" applyBorder="1" applyAlignment="1">
      <alignment wrapText="1"/>
    </xf>
    <xf numFmtId="3" fontId="21" fillId="34" borderId="10" xfId="0" applyNumberFormat="1" applyFont="1" applyFill="1" applyBorder="1" applyAlignment="1">
      <alignment horizontal="right" vertical="center" wrapText="1"/>
    </xf>
    <xf numFmtId="3" fontId="22" fillId="34" borderId="10" xfId="0" applyNumberFormat="1" applyFont="1" applyFill="1" applyBorder="1" applyAlignment="1">
      <alignment horizontal="right" vertical="center" wrapText="1"/>
    </xf>
    <xf numFmtId="0" fontId="22" fillId="0" borderId="0" xfId="0" applyFont="1" applyFill="1" applyAlignment="1"/>
    <xf numFmtId="0" fontId="2" fillId="0" borderId="10" xfId="0" applyFont="1" applyBorder="1"/>
    <xf numFmtId="0" fontId="22" fillId="0" borderId="10" xfId="0" applyFont="1" applyFill="1" applyBorder="1" applyAlignment="1">
      <alignment horizontal="right" vertical="center" wrapText="1"/>
    </xf>
    <xf numFmtId="0" fontId="2" fillId="0" borderId="10" xfId="43" applyFont="1" applyBorder="1"/>
    <xf numFmtId="2" fontId="22" fillId="0" borderId="10" xfId="43" applyNumberFormat="1" applyFont="1" applyBorder="1" applyAlignment="1">
      <alignment horizontal="center" vertical="center"/>
    </xf>
    <xf numFmtId="2" fontId="22" fillId="34" borderId="10" xfId="43" applyNumberFormat="1" applyFont="1" applyFill="1" applyBorder="1" applyAlignment="1">
      <alignment horizontal="center" vertical="center"/>
    </xf>
    <xf numFmtId="3" fontId="22" fillId="34" borderId="10" xfId="0" applyNumberFormat="1" applyFont="1" applyFill="1" applyBorder="1" applyAlignment="1">
      <alignment horizontal="center" vertical="center" wrapText="1"/>
    </xf>
    <xf numFmtId="0" fontId="22" fillId="0" borderId="10" xfId="43" applyFont="1" applyBorder="1" applyAlignment="1">
      <alignment horizontal="center" vertical="center"/>
    </xf>
    <xf numFmtId="0" fontId="3" fillId="0" borderId="10" xfId="0" applyFont="1" applyBorder="1" applyAlignment="1">
      <alignment horizontal="center" vertical="center" wrapText="1"/>
    </xf>
    <xf numFmtId="3" fontId="22" fillId="0" borderId="10" xfId="0" applyNumberFormat="1" applyFont="1" applyFill="1" applyBorder="1" applyAlignment="1">
      <alignment horizontal="center" vertical="center" wrapText="1"/>
    </xf>
    <xf numFmtId="0" fontId="3" fillId="0" borderId="10" xfId="43" applyFont="1" applyFill="1" applyBorder="1" applyAlignment="1" applyProtection="1">
      <alignment horizontal="center" vertical="center"/>
    </xf>
    <xf numFmtId="0" fontId="3" fillId="0" borderId="0" xfId="44" applyFont="1"/>
    <xf numFmtId="0" fontId="3" fillId="0" borderId="10" xfId="44" applyFont="1" applyBorder="1" applyAlignment="1">
      <alignment horizontal="center" vertical="center"/>
    </xf>
    <xf numFmtId="3" fontId="3" fillId="0" borderId="10" xfId="45" applyNumberFormat="1" applyFont="1" applyBorder="1" applyAlignment="1">
      <alignment horizontal="center" vertical="center"/>
    </xf>
    <xf numFmtId="0" fontId="2" fillId="0" borderId="10" xfId="43" applyFont="1" applyBorder="1" applyAlignment="1">
      <alignment horizontal="left" vertical="top" wrapText="1"/>
    </xf>
    <xf numFmtId="0" fontId="3" fillId="0" borderId="10" xfId="45" applyFont="1" applyBorder="1" applyAlignment="1">
      <alignment wrapText="1"/>
    </xf>
    <xf numFmtId="0" fontId="3" fillId="34" borderId="10" xfId="44" applyFont="1" applyFill="1" applyBorder="1" applyAlignment="1">
      <alignment horizontal="center" vertical="center"/>
    </xf>
    <xf numFmtId="0" fontId="2" fillId="0" borderId="10" xfId="44" applyFont="1" applyBorder="1" applyAlignment="1">
      <alignment horizontal="left" vertical="top"/>
    </xf>
    <xf numFmtId="0" fontId="30" fillId="0" borderId="0" xfId="43" applyFont="1"/>
    <xf numFmtId="0" fontId="2" fillId="0" borderId="0" xfId="43"/>
    <xf numFmtId="0" fontId="2" fillId="0" borderId="0" xfId="43" applyFill="1"/>
    <xf numFmtId="0" fontId="31" fillId="0" borderId="0" xfId="43" applyFont="1" applyFill="1" applyAlignment="1">
      <alignment horizontal="center"/>
    </xf>
    <xf numFmtId="0" fontId="31" fillId="0" borderId="0" xfId="43" applyFont="1"/>
    <xf numFmtId="0" fontId="3" fillId="0" borderId="0" xfId="43" applyFont="1"/>
    <xf numFmtId="0" fontId="3" fillId="0" borderId="0" xfId="43" applyFont="1" applyAlignment="1">
      <alignment vertical="center"/>
    </xf>
    <xf numFmtId="0" fontId="3" fillId="0" borderId="10" xfId="43" applyFont="1" applyBorder="1" applyAlignment="1">
      <alignment vertical="center"/>
    </xf>
    <xf numFmtId="0" fontId="2" fillId="0" borderId="10" xfId="43" applyFont="1" applyBorder="1" applyAlignment="1">
      <alignment vertical="center"/>
    </xf>
    <xf numFmtId="0" fontId="29" fillId="0" borderId="10" xfId="48" quotePrefix="1" applyFill="1" applyBorder="1" applyAlignment="1">
      <alignment vertical="center" wrapText="1"/>
    </xf>
    <xf numFmtId="0" fontId="2" fillId="0" borderId="0" xfId="43" applyFont="1" applyBorder="1" applyAlignment="1">
      <alignment horizontal="left"/>
    </xf>
    <xf numFmtId="0" fontId="29" fillId="0" borderId="10" xfId="48" quotePrefix="1" applyBorder="1" applyAlignment="1">
      <alignment vertical="center" wrapText="1"/>
    </xf>
    <xf numFmtId="0" fontId="29" fillId="0" borderId="0" xfId="48" quotePrefix="1"/>
    <xf numFmtId="0" fontId="29" fillId="0" borderId="10" xfId="48" quotePrefix="1" applyBorder="1" applyAlignment="1">
      <alignment horizontal="left" vertical="center" wrapText="1"/>
    </xf>
    <xf numFmtId="0" fontId="3" fillId="0" borderId="0" xfId="0" applyFont="1"/>
    <xf numFmtId="0" fontId="21" fillId="0" borderId="0" xfId="43" applyFont="1" applyFill="1"/>
    <xf numFmtId="0" fontId="21" fillId="0" borderId="0" xfId="43" applyFont="1" applyFill="1" applyBorder="1"/>
    <xf numFmtId="0" fontId="22" fillId="0" borderId="0" xfId="43" applyFont="1" applyFill="1" applyBorder="1" applyAlignment="1">
      <alignment horizontal="left" wrapText="1"/>
    </xf>
    <xf numFmtId="3" fontId="22" fillId="0" borderId="0" xfId="43" applyNumberFormat="1" applyFont="1" applyFill="1" applyBorder="1" applyAlignment="1">
      <alignment horizontal="left" wrapText="1"/>
    </xf>
    <xf numFmtId="3" fontId="21" fillId="0" borderId="10" xfId="43" applyNumberFormat="1" applyFont="1" applyFill="1" applyBorder="1" applyAlignment="1">
      <alignment horizontal="right" vertical="center" wrapText="1"/>
    </xf>
    <xf numFmtId="0" fontId="21" fillId="0" borderId="10" xfId="43" applyFont="1" applyFill="1" applyBorder="1" applyAlignment="1">
      <alignment horizontal="right" vertical="center" wrapText="1"/>
    </xf>
    <xf numFmtId="0" fontId="22" fillId="0" borderId="10" xfId="43" applyFont="1" applyFill="1" applyBorder="1" applyAlignment="1">
      <alignment horizontal="center" vertical="center" wrapText="1"/>
    </xf>
    <xf numFmtId="3" fontId="22" fillId="0" borderId="10" xfId="43" applyNumberFormat="1" applyFont="1" applyFill="1" applyBorder="1" applyAlignment="1">
      <alignment horizontal="right" vertical="center" wrapText="1"/>
    </xf>
    <xf numFmtId="164" fontId="21" fillId="0" borderId="0" xfId="43" applyNumberFormat="1" applyFont="1" applyFill="1"/>
    <xf numFmtId="3" fontId="21" fillId="0" borderId="0" xfId="43" applyNumberFormat="1" applyFont="1" applyFill="1"/>
    <xf numFmtId="0" fontId="21" fillId="0" borderId="0" xfId="43" applyFont="1" applyFill="1" applyBorder="1" applyAlignment="1">
      <alignment horizontal="center" wrapText="1"/>
    </xf>
    <xf numFmtId="3" fontId="22" fillId="0" borderId="10" xfId="43" applyNumberFormat="1" applyFont="1" applyFill="1" applyBorder="1" applyAlignment="1">
      <alignment horizontal="center" wrapText="1"/>
    </xf>
    <xf numFmtId="0" fontId="21" fillId="0" borderId="10" xfId="43" applyFont="1" applyFill="1" applyBorder="1" applyAlignment="1">
      <alignment vertical="center" wrapText="1"/>
    </xf>
    <xf numFmtId="0" fontId="22" fillId="0" borderId="10" xfId="43" applyFont="1" applyFill="1" applyBorder="1" applyAlignment="1">
      <alignment horizontal="right" vertical="center" wrapText="1"/>
    </xf>
    <xf numFmtId="0" fontId="22" fillId="0" borderId="10" xfId="43" applyFont="1" applyFill="1" applyBorder="1" applyAlignment="1">
      <alignment horizontal="right" vertical="center" wrapText="1"/>
    </xf>
    <xf numFmtId="0" fontId="22" fillId="34" borderId="10" xfId="43" applyFont="1" applyFill="1" applyBorder="1" applyAlignment="1">
      <alignment horizontal="center" vertical="center" wrapText="1"/>
    </xf>
    <xf numFmtId="3" fontId="22" fillId="34" borderId="10" xfId="43" applyNumberFormat="1" applyFont="1" applyFill="1" applyBorder="1" applyAlignment="1">
      <alignment horizontal="center" wrapText="1"/>
    </xf>
    <xf numFmtId="3" fontId="22" fillId="34" borderId="10" xfId="43" applyNumberFormat="1" applyFont="1" applyFill="1" applyBorder="1" applyAlignment="1">
      <alignment horizontal="right" vertical="center" wrapText="1"/>
    </xf>
    <xf numFmtId="0" fontId="28" fillId="34" borderId="10" xfId="0" applyFont="1" applyFill="1" applyBorder="1" applyAlignment="1">
      <alignment horizontal="center" vertical="center" wrapText="1"/>
    </xf>
    <xf numFmtId="165" fontId="27" fillId="34" borderId="10" xfId="47" applyNumberFormat="1" applyFont="1" applyFill="1" applyBorder="1" applyAlignment="1">
      <alignment horizontal="right" vertical="center"/>
    </xf>
    <xf numFmtId="3" fontId="3" fillId="34" borderId="10" xfId="43" applyNumberFormat="1" applyFont="1" applyFill="1" applyBorder="1" applyAlignment="1">
      <alignment vertical="center"/>
    </xf>
    <xf numFmtId="3" fontId="2" fillId="0" borderId="10" xfId="43" applyNumberFormat="1" applyFill="1" applyBorder="1" applyAlignment="1">
      <alignment horizontal="right" vertical="center"/>
    </xf>
    <xf numFmtId="3" fontId="2" fillId="34" borderId="10" xfId="43" applyNumberFormat="1" applyFill="1" applyBorder="1" applyAlignment="1">
      <alignment horizontal="right" vertical="center"/>
    </xf>
    <xf numFmtId="0" fontId="2" fillId="0" borderId="10" xfId="43" applyFill="1" applyBorder="1" applyAlignment="1">
      <alignment horizontal="right" vertical="center"/>
    </xf>
    <xf numFmtId="0" fontId="2" fillId="34" borderId="10" xfId="43" applyFill="1" applyBorder="1" applyAlignment="1">
      <alignment horizontal="right" vertical="center"/>
    </xf>
    <xf numFmtId="3" fontId="3" fillId="0" borderId="10" xfId="43" applyNumberFormat="1" applyFont="1" applyFill="1" applyBorder="1" applyAlignment="1">
      <alignment horizontal="right" vertical="center"/>
    </xf>
    <xf numFmtId="3" fontId="3" fillId="34" borderId="10" xfId="43" applyNumberFormat="1" applyFont="1" applyFill="1" applyBorder="1" applyAlignment="1">
      <alignment horizontal="right" vertical="center"/>
    </xf>
    <xf numFmtId="0" fontId="21" fillId="0" borderId="10" xfId="0" applyFont="1" applyFill="1" applyBorder="1" applyAlignment="1">
      <alignment vertical="center"/>
    </xf>
    <xf numFmtId="3" fontId="21" fillId="0" borderId="10" xfId="0" applyNumberFormat="1" applyFont="1" applyFill="1" applyBorder="1" applyAlignment="1">
      <alignment vertical="center"/>
    </xf>
    <xf numFmtId="3" fontId="21" fillId="34" borderId="10" xfId="0" applyNumberFormat="1" applyFont="1" applyFill="1" applyBorder="1" applyAlignment="1">
      <alignment vertical="center"/>
    </xf>
    <xf numFmtId="0" fontId="21" fillId="33" borderId="10" xfId="0" applyFont="1" applyFill="1" applyBorder="1" applyAlignment="1">
      <alignment vertical="center"/>
    </xf>
    <xf numFmtId="3" fontId="21" fillId="33" borderId="10" xfId="0" applyNumberFormat="1" applyFont="1" applyFill="1" applyBorder="1" applyAlignment="1">
      <alignment vertical="center"/>
    </xf>
    <xf numFmtId="3" fontId="22" fillId="0" borderId="10" xfId="0" applyNumberFormat="1" applyFont="1" applyFill="1" applyBorder="1" applyAlignment="1">
      <alignment horizontal="right" vertical="center"/>
    </xf>
    <xf numFmtId="3" fontId="2" fillId="0" borderId="10" xfId="43" applyNumberFormat="1" applyFont="1" applyBorder="1" applyAlignment="1">
      <alignment horizontal="right" vertical="center" wrapText="1"/>
    </xf>
    <xf numFmtId="3" fontId="2" fillId="0" borderId="10" xfId="43" applyNumberFormat="1" applyFont="1" applyBorder="1" applyAlignment="1">
      <alignment vertical="center"/>
    </xf>
    <xf numFmtId="3" fontId="0" fillId="34" borderId="10" xfId="0" applyNumberFormat="1" applyFill="1" applyBorder="1" applyAlignment="1">
      <alignment vertical="center"/>
    </xf>
    <xf numFmtId="0" fontId="2" fillId="0" borderId="10" xfId="43" applyFont="1" applyBorder="1" applyAlignment="1">
      <alignment horizontal="right" vertical="center" wrapText="1"/>
    </xf>
    <xf numFmtId="3" fontId="2" fillId="0" borderId="10" xfId="43" applyNumberFormat="1" applyFont="1" applyBorder="1" applyAlignment="1">
      <alignment horizontal="right" vertical="center"/>
    </xf>
    <xf numFmtId="3" fontId="0" fillId="34" borderId="10" xfId="0" applyNumberFormat="1" applyFill="1" applyBorder="1" applyAlignment="1">
      <alignment horizontal="right" vertical="center"/>
    </xf>
    <xf numFmtId="3" fontId="2" fillId="34" borderId="10" xfId="43" applyNumberFormat="1" applyFont="1" applyFill="1" applyBorder="1" applyAlignment="1">
      <alignment horizontal="right" vertical="center"/>
    </xf>
    <xf numFmtId="1" fontId="0" fillId="0" borderId="10" xfId="0" applyNumberFormat="1" applyBorder="1" applyAlignment="1">
      <alignment vertical="center"/>
    </xf>
    <xf numFmtId="3" fontId="2" fillId="0" borderId="10" xfId="43" applyNumberFormat="1" applyFont="1" applyBorder="1" applyAlignment="1">
      <alignment vertical="center" wrapText="1"/>
    </xf>
    <xf numFmtId="1" fontId="0" fillId="0" borderId="10" xfId="0" applyNumberFormat="1" applyBorder="1" applyAlignment="1">
      <alignment horizontal="right" vertical="center"/>
    </xf>
    <xf numFmtId="1" fontId="0" fillId="34" borderId="10" xfId="0" applyNumberFormat="1" applyFill="1" applyBorder="1" applyAlignment="1">
      <alignment horizontal="right" vertical="center"/>
    </xf>
    <xf numFmtId="0" fontId="0" fillId="34" borderId="10" xfId="0" applyFill="1" applyBorder="1" applyAlignment="1">
      <alignment horizontal="right" vertical="center"/>
    </xf>
    <xf numFmtId="3" fontId="3" fillId="0" borderId="10" xfId="0" applyNumberFormat="1" applyFont="1" applyBorder="1" applyAlignment="1">
      <alignment horizontal="right" vertical="center"/>
    </xf>
    <xf numFmtId="3" fontId="24" fillId="0" borderId="10" xfId="15" applyNumberFormat="1" applyFont="1" applyBorder="1" applyAlignment="1">
      <alignment horizontal="right" vertical="center"/>
    </xf>
    <xf numFmtId="3" fontId="24" fillId="34" borderId="10" xfId="45" applyNumberFormat="1" applyFont="1" applyFill="1" applyBorder="1" applyAlignment="1">
      <alignment horizontal="right" vertical="center"/>
    </xf>
    <xf numFmtId="3" fontId="25" fillId="0" borderId="10" xfId="44" applyNumberFormat="1" applyBorder="1" applyAlignment="1">
      <alignment horizontal="right" vertical="center"/>
    </xf>
    <xf numFmtId="3" fontId="25" fillId="34" borderId="10" xfId="44" applyNumberFormat="1" applyFill="1" applyBorder="1" applyAlignment="1">
      <alignment horizontal="right" vertical="center"/>
    </xf>
    <xf numFmtId="3" fontId="3" fillId="34" borderId="10" xfId="44" applyNumberFormat="1" applyFont="1" applyFill="1" applyBorder="1" applyAlignment="1">
      <alignment horizontal="right" vertical="center"/>
    </xf>
    <xf numFmtId="3" fontId="3" fillId="0" borderId="10" xfId="44" applyNumberFormat="1" applyFont="1" applyBorder="1" applyAlignment="1">
      <alignment horizontal="right" vertical="center"/>
    </xf>
    <xf numFmtId="3" fontId="3" fillId="0" borderId="10" xfId="43" applyNumberFormat="1" applyFont="1" applyBorder="1" applyAlignment="1">
      <alignment vertical="center"/>
    </xf>
    <xf numFmtId="3" fontId="3" fillId="34" borderId="10" xfId="0" applyNumberFormat="1" applyFont="1" applyFill="1" applyBorder="1" applyAlignment="1">
      <alignment vertical="center"/>
    </xf>
    <xf numFmtId="0" fontId="21" fillId="34" borderId="0" xfId="0" applyFont="1" applyFill="1"/>
    <xf numFmtId="3" fontId="3" fillId="0" borderId="10" xfId="43" applyNumberFormat="1" applyFont="1" applyBorder="1" applyAlignment="1">
      <alignment horizontal="right" vertical="center"/>
    </xf>
    <xf numFmtId="0" fontId="2" fillId="0" borderId="10" xfId="0" applyFont="1" applyBorder="1" applyAlignment="1">
      <alignment horizontal="center" vertical="center" wrapText="1"/>
    </xf>
    <xf numFmtId="0" fontId="27" fillId="34" borderId="10" xfId="0" applyFont="1" applyFill="1" applyBorder="1" applyAlignment="1">
      <alignment horizontal="center" vertical="center" wrapText="1"/>
    </xf>
    <xf numFmtId="3" fontId="27" fillId="34" borderId="10" xfId="0" applyNumberFormat="1" applyFont="1" applyFill="1" applyBorder="1" applyAlignment="1">
      <alignment horizontal="center" vertical="center" wrapText="1"/>
    </xf>
    <xf numFmtId="0" fontId="2" fillId="0" borderId="11" xfId="0" applyFont="1" applyBorder="1" applyAlignment="1">
      <alignment horizontal="center" vertical="center" wrapText="1"/>
    </xf>
    <xf numFmtId="165" fontId="27" fillId="34" borderId="11" xfId="47" applyNumberFormat="1" applyFont="1" applyFill="1" applyBorder="1" applyAlignment="1">
      <alignment horizontal="right" vertical="center"/>
    </xf>
    <xf numFmtId="0" fontId="27" fillId="34" borderId="11" xfId="0" applyFont="1" applyFill="1" applyBorder="1" applyAlignment="1">
      <alignment horizontal="center" vertical="center" wrapText="1"/>
    </xf>
    <xf numFmtId="3" fontId="27" fillId="34" borderId="11" xfId="0" applyNumberFormat="1" applyFont="1" applyFill="1" applyBorder="1" applyAlignment="1">
      <alignment horizontal="center" vertical="center" wrapText="1"/>
    </xf>
    <xf numFmtId="0" fontId="27" fillId="0" borderId="23" xfId="0" applyFont="1" applyBorder="1" applyAlignment="1">
      <alignment vertical="center"/>
    </xf>
    <xf numFmtId="165" fontId="27" fillId="34" borderId="24" xfId="47" applyNumberFormat="1" applyFont="1" applyFill="1" applyBorder="1" applyAlignment="1">
      <alignment horizontal="right" vertical="center"/>
    </xf>
    <xf numFmtId="0" fontId="27" fillId="0" borderId="26" xfId="0" applyFont="1" applyBorder="1" applyAlignment="1">
      <alignment vertical="center"/>
    </xf>
    <xf numFmtId="0" fontId="27" fillId="0" borderId="28" xfId="0" applyFont="1" applyBorder="1" applyAlignment="1">
      <alignment horizontal="left" vertical="center"/>
    </xf>
    <xf numFmtId="165" fontId="27" fillId="34" borderId="29" xfId="47" applyNumberFormat="1" applyFont="1" applyFill="1" applyBorder="1" applyAlignment="1">
      <alignment horizontal="right" vertical="center"/>
    </xf>
    <xf numFmtId="165" fontId="27" fillId="34" borderId="25" xfId="47" applyNumberFormat="1" applyFont="1" applyFill="1" applyBorder="1" applyAlignment="1">
      <alignment horizontal="center" vertical="center"/>
    </xf>
    <xf numFmtId="165" fontId="27" fillId="34" borderId="27" xfId="47" applyNumberFormat="1" applyFont="1" applyFill="1" applyBorder="1" applyAlignment="1">
      <alignment horizontal="center" vertical="center"/>
    </xf>
    <xf numFmtId="165" fontId="27" fillId="34" borderId="30" xfId="47" applyNumberFormat="1" applyFont="1" applyFill="1" applyBorder="1" applyAlignment="1">
      <alignment horizontal="center" vertical="center"/>
    </xf>
    <xf numFmtId="0" fontId="29" fillId="35" borderId="16" xfId="48" applyFill="1" applyBorder="1" applyAlignment="1">
      <alignment horizontal="center"/>
    </xf>
    <xf numFmtId="0" fontId="29" fillId="35" borderId="14" xfId="48" applyFill="1" applyBorder="1" applyAlignment="1">
      <alignment horizontal="center"/>
    </xf>
    <xf numFmtId="0" fontId="29" fillId="35" borderId="15" xfId="48" applyFill="1" applyBorder="1" applyAlignment="1">
      <alignment horizontal="center"/>
    </xf>
    <xf numFmtId="0" fontId="22" fillId="0" borderId="13" xfId="0" applyFont="1" applyFill="1" applyBorder="1" applyAlignment="1">
      <alignment horizontal="center"/>
    </xf>
    <xf numFmtId="0" fontId="21" fillId="0" borderId="0" xfId="0" applyFont="1" applyFill="1" applyAlignment="1">
      <alignment vertical="top" wrapText="1"/>
    </xf>
    <xf numFmtId="0" fontId="21" fillId="0" borderId="0" xfId="0" applyFont="1" applyFill="1" applyAlignment="1">
      <alignment horizontal="left" wrapText="1"/>
    </xf>
    <xf numFmtId="0" fontId="3" fillId="0" borderId="0" xfId="0" applyFont="1" applyAlignment="1">
      <alignment horizontal="left" wrapText="1"/>
    </xf>
    <xf numFmtId="0" fontId="2" fillId="0" borderId="10" xfId="43" applyFont="1" applyBorder="1" applyAlignment="1">
      <alignment horizontal="left" vertical="center" wrapText="1"/>
    </xf>
    <xf numFmtId="0" fontId="2" fillId="0" borderId="11" xfId="43" applyFont="1" applyBorder="1" applyAlignment="1">
      <alignment horizontal="left" vertical="top" wrapText="1"/>
    </xf>
    <xf numFmtId="0" fontId="2" fillId="0" borderId="18" xfId="43" applyFont="1" applyBorder="1" applyAlignment="1">
      <alignment horizontal="left" vertical="top" wrapText="1"/>
    </xf>
    <xf numFmtId="0" fontId="2" fillId="0" borderId="12" xfId="43" applyFont="1" applyBorder="1" applyAlignment="1">
      <alignment horizontal="left" vertical="top" wrapText="1"/>
    </xf>
    <xf numFmtId="0" fontId="2" fillId="0" borderId="10" xfId="43" applyFont="1" applyBorder="1" applyAlignment="1">
      <alignment horizontal="left" vertical="top" wrapText="1"/>
    </xf>
    <xf numFmtId="0" fontId="22" fillId="0" borderId="10" xfId="43" applyFont="1" applyFill="1" applyBorder="1" applyAlignment="1">
      <alignment horizontal="right" vertical="center" wrapText="1"/>
    </xf>
    <xf numFmtId="0" fontId="21" fillId="0" borderId="0" xfId="43" applyFont="1" applyFill="1" applyBorder="1" applyAlignment="1">
      <alignment horizontal="center" wrapText="1"/>
    </xf>
    <xf numFmtId="0" fontId="22" fillId="0" borderId="10" xfId="43" applyFont="1" applyFill="1" applyBorder="1" applyAlignment="1">
      <alignment horizontal="left" vertical="center" wrapText="1"/>
    </xf>
    <xf numFmtId="0" fontId="21" fillId="0" borderId="10" xfId="43" applyFont="1" applyFill="1" applyBorder="1" applyAlignment="1">
      <alignment vertical="center" wrapText="1"/>
    </xf>
    <xf numFmtId="0" fontId="22" fillId="0" borderId="0" xfId="43" applyFont="1" applyFill="1" applyBorder="1" applyAlignment="1">
      <alignment horizontal="left" wrapText="1"/>
    </xf>
    <xf numFmtId="3" fontId="27" fillId="34" borderId="19" xfId="0" applyNumberFormat="1" applyFont="1" applyFill="1" applyBorder="1" applyAlignment="1">
      <alignment horizontal="center" vertical="center" wrapText="1"/>
    </xf>
    <xf numFmtId="3" fontId="27" fillId="34" borderId="20" xfId="0" applyNumberFormat="1" applyFont="1" applyFill="1" applyBorder="1" applyAlignment="1">
      <alignment horizontal="center" vertical="center" wrapText="1"/>
    </xf>
    <xf numFmtId="3" fontId="27" fillId="34" borderId="21" xfId="0" applyNumberFormat="1" applyFont="1" applyFill="1" applyBorder="1" applyAlignment="1">
      <alignment horizontal="center" vertical="center" wrapText="1"/>
    </xf>
    <xf numFmtId="3" fontId="27" fillId="34" borderId="22" xfId="0" applyNumberFormat="1" applyFont="1" applyFill="1" applyBorder="1" applyAlignment="1">
      <alignment horizontal="center" vertical="center" wrapText="1"/>
    </xf>
  </cellXfs>
  <cellStyles count="49">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47" builtinId="3"/>
    <cellStyle name="Explanatory Text" xfId="15" builtinId="53" customBuiltin="1"/>
    <cellStyle name="Explanatory Text 2" xfId="45" xr:uid="{2B19D67C-438C-435D-8AD1-75CB49E7070D}"/>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8" builtinId="8"/>
    <cellStyle name="Input" xfId="9" builtinId="20" customBuiltin="1"/>
    <cellStyle name="Linked Cell" xfId="12" builtinId="24" customBuiltin="1"/>
    <cellStyle name="Neutral" xfId="8" builtinId="28" customBuiltin="1"/>
    <cellStyle name="Normal" xfId="0" builtinId="0"/>
    <cellStyle name="Normal 2" xfId="41" xr:uid="{00000000-0005-0000-0000-000027000000}"/>
    <cellStyle name="Normal 3" xfId="43" xr:uid="{00000000-0005-0000-0000-000028000000}"/>
    <cellStyle name="Normal 4" xfId="44" xr:uid="{95B510C1-0403-45AD-A242-B54314BB88B9}"/>
    <cellStyle name="Note 2" xfId="42" xr:uid="{00000000-0005-0000-0000-000029000000}"/>
    <cellStyle name="Output" xfId="10" builtinId="21" customBuiltin="1"/>
    <cellStyle name="Percent" xfId="46" builtinId="5"/>
    <cellStyle name="Title" xfId="1" builtinId="15" customBuiltin="1"/>
    <cellStyle name="Total" xfId="16" builtinId="25" customBuiltin="1"/>
    <cellStyle name="Warning Text" xfId="14"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BDBDB"/>
      <rgbColor rgb="00808080"/>
      <rgbColor rgb="00668526"/>
      <rgbColor rgb="00AFBD86"/>
      <rgbColor rgb="00277691"/>
      <rgbColor rgb="00D79722"/>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E9D41"/>
      <color rgb="FFF6E50A"/>
      <color rgb="FFFF8F75"/>
      <color rgb="FF99CCFF"/>
      <color rgb="FFFFCC66"/>
      <color rgb="FF990099"/>
      <color rgb="FF660066"/>
      <color rgb="FF800080"/>
      <color rgb="FFFF66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534697</xdr:colOff>
      <xdr:row>1</xdr:row>
      <xdr:rowOff>133350</xdr:rowOff>
    </xdr:from>
    <xdr:to>
      <xdr:col>6</xdr:col>
      <xdr:colOff>6349</xdr:colOff>
      <xdr:row>5</xdr:row>
      <xdr:rowOff>285750</xdr:rowOff>
    </xdr:to>
    <xdr:pic>
      <xdr:nvPicPr>
        <xdr:cNvPr id="2" name="Picture 1" descr="NSW Government">
          <a:extLst>
            <a:ext uri="{FF2B5EF4-FFF2-40B4-BE49-F238E27FC236}">
              <a16:creationId xmlns:a16="http://schemas.microsoft.com/office/drawing/2014/main" id="{D6C3998F-41F0-4C4B-97B5-51A4994D85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02447" y="390525"/>
          <a:ext cx="748002"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9525</xdr:colOff>
      <xdr:row>20</xdr:row>
      <xdr:rowOff>19050</xdr:rowOff>
    </xdr:from>
    <xdr:to>
      <xdr:col>25</xdr:col>
      <xdr:colOff>94881</xdr:colOff>
      <xdr:row>22</xdr:row>
      <xdr:rowOff>714101</xdr:rowOff>
    </xdr:to>
    <xdr:pic>
      <xdr:nvPicPr>
        <xdr:cNvPr id="3" name="Picture 2">
          <a:extLst>
            <a:ext uri="{FF2B5EF4-FFF2-40B4-BE49-F238E27FC236}">
              <a16:creationId xmlns:a16="http://schemas.microsoft.com/office/drawing/2014/main" id="{CC442092-76B5-40E9-A5B8-F30C49ECEF62}"/>
            </a:ext>
          </a:extLst>
        </xdr:cNvPr>
        <xdr:cNvPicPr>
          <a:picLocks noChangeAspect="1"/>
        </xdr:cNvPicPr>
      </xdr:nvPicPr>
      <xdr:blipFill>
        <a:blip xmlns:r="http://schemas.openxmlformats.org/officeDocument/2006/relationships" r:embed="rId1"/>
        <a:stretch>
          <a:fillRect/>
        </a:stretch>
      </xdr:blipFill>
      <xdr:spPr>
        <a:xfrm>
          <a:off x="10277475" y="4857750"/>
          <a:ext cx="2952381" cy="2190476"/>
        </a:xfrm>
        <a:prstGeom prst="rect">
          <a:avLst/>
        </a:prstGeom>
      </xdr:spPr>
    </xdr:pic>
    <xdr:clientData/>
  </xdr:twoCellAnchor>
  <xdr:twoCellAnchor editAs="oneCell">
    <xdr:from>
      <xdr:col>19</xdr:col>
      <xdr:colOff>476250</xdr:colOff>
      <xdr:row>23</xdr:row>
      <xdr:rowOff>28575</xdr:rowOff>
    </xdr:from>
    <xdr:to>
      <xdr:col>24</xdr:col>
      <xdr:colOff>581025</xdr:colOff>
      <xdr:row>28</xdr:row>
      <xdr:rowOff>111797</xdr:rowOff>
    </xdr:to>
    <xdr:pic>
      <xdr:nvPicPr>
        <xdr:cNvPr id="4" name="Picture 3">
          <a:extLst>
            <a:ext uri="{FF2B5EF4-FFF2-40B4-BE49-F238E27FC236}">
              <a16:creationId xmlns:a16="http://schemas.microsoft.com/office/drawing/2014/main" id="{6CB803A6-5C10-43E4-B622-812CCE4E8058}"/>
            </a:ext>
          </a:extLst>
        </xdr:cNvPr>
        <xdr:cNvPicPr>
          <a:picLocks noChangeAspect="1"/>
        </xdr:cNvPicPr>
      </xdr:nvPicPr>
      <xdr:blipFill>
        <a:blip xmlns:r="http://schemas.openxmlformats.org/officeDocument/2006/relationships" r:embed="rId2"/>
        <a:stretch>
          <a:fillRect/>
        </a:stretch>
      </xdr:blipFill>
      <xdr:spPr>
        <a:xfrm>
          <a:off x="10229850" y="7258050"/>
          <a:ext cx="2876550" cy="9118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009FD-5CD7-4498-B979-3DA84A48DCB1}">
  <dimension ref="A1:L17"/>
  <sheetViews>
    <sheetView tabSelected="1" view="pageLayout" zoomScaleNormal="100" zoomScaleSheetLayoutView="100" workbookViewId="0">
      <selection activeCell="D12" sqref="D12"/>
    </sheetView>
  </sheetViews>
  <sheetFormatPr defaultColWidth="9.140625" defaultRowHeight="12.75" x14ac:dyDescent="0.2"/>
  <cols>
    <col min="1" max="1" width="4.5703125" style="55" customWidth="1"/>
    <col min="2" max="2" width="14.85546875" style="55" customWidth="1"/>
    <col min="3" max="3" width="8.5703125" style="55" customWidth="1"/>
    <col min="4" max="4" width="95.7109375" style="55" customWidth="1"/>
    <col min="5" max="16384" width="9.140625" style="55"/>
  </cols>
  <sheetData>
    <row r="1" spans="1:12" ht="20.25" x14ac:dyDescent="0.3">
      <c r="A1" s="54" t="s">
        <v>257</v>
      </c>
    </row>
    <row r="2" spans="1:12" x14ac:dyDescent="0.2">
      <c r="B2" s="56"/>
      <c r="C2" s="57"/>
      <c r="D2" s="58"/>
    </row>
    <row r="3" spans="1:12" x14ac:dyDescent="0.2">
      <c r="A3" s="59" t="s">
        <v>258</v>
      </c>
    </row>
    <row r="5" spans="1:12" s="60" customFormat="1" ht="21" customHeight="1" x14ac:dyDescent="0.2">
      <c r="B5" s="61" t="s">
        <v>259</v>
      </c>
      <c r="C5" s="61" t="s">
        <v>260</v>
      </c>
      <c r="D5" s="61" t="s">
        <v>261</v>
      </c>
    </row>
    <row r="6" spans="1:12" ht="30" customHeight="1" x14ac:dyDescent="0.2">
      <c r="B6" s="62" t="s">
        <v>252</v>
      </c>
      <c r="C6" s="62" t="s">
        <v>265</v>
      </c>
      <c r="D6" s="63" t="s">
        <v>279</v>
      </c>
    </row>
    <row r="7" spans="1:12" ht="30" customHeight="1" x14ac:dyDescent="0.2">
      <c r="B7" s="62" t="s">
        <v>262</v>
      </c>
      <c r="C7" s="62" t="s">
        <v>265</v>
      </c>
      <c r="D7" s="63" t="s">
        <v>47</v>
      </c>
    </row>
    <row r="8" spans="1:12" ht="30" customHeight="1" x14ac:dyDescent="0.2">
      <c r="B8" s="62" t="s">
        <v>263</v>
      </c>
      <c r="C8" s="62" t="s">
        <v>265</v>
      </c>
      <c r="D8" s="65" t="s">
        <v>269</v>
      </c>
    </row>
    <row r="9" spans="1:12" ht="30" customHeight="1" x14ac:dyDescent="0.2">
      <c r="B9" s="62" t="s">
        <v>264</v>
      </c>
      <c r="C9" s="62" t="s">
        <v>265</v>
      </c>
      <c r="D9" s="63" t="s">
        <v>270</v>
      </c>
    </row>
    <row r="10" spans="1:12" ht="30" customHeight="1" x14ac:dyDescent="0.2">
      <c r="B10" s="62" t="s">
        <v>266</v>
      </c>
      <c r="C10" s="62" t="s">
        <v>265</v>
      </c>
      <c r="D10" s="67" t="s">
        <v>271</v>
      </c>
      <c r="E10" s="64"/>
      <c r="F10" s="64"/>
      <c r="G10" s="64"/>
      <c r="H10" s="64"/>
      <c r="I10" s="64"/>
      <c r="J10" s="64"/>
      <c r="K10" s="64"/>
      <c r="L10" s="64"/>
    </row>
    <row r="11" spans="1:12" ht="30" customHeight="1" x14ac:dyDescent="0.2">
      <c r="B11" s="62" t="s">
        <v>267</v>
      </c>
      <c r="C11" s="62" t="s">
        <v>265</v>
      </c>
      <c r="D11" s="65" t="s">
        <v>278</v>
      </c>
    </row>
    <row r="12" spans="1:12" ht="30" customHeight="1" x14ac:dyDescent="0.2">
      <c r="B12" s="62" t="s">
        <v>268</v>
      </c>
      <c r="C12" s="62" t="s">
        <v>265</v>
      </c>
      <c r="D12" s="65" t="s">
        <v>282</v>
      </c>
    </row>
    <row r="17" spans="4:4" x14ac:dyDescent="0.2">
      <c r="D17" s="66"/>
    </row>
  </sheetData>
  <hyperlinks>
    <hyperlink ref="D6" location="'1 NSW'!A1" display="Rates of woody vegetation loss annualised by land use category and fire (ha/year), for (a) SPOT and Sentinel 2, and (b) Landsat analyses." xr:uid="{22DF04C0-F3B0-4AA6-BF74-09D714AD8D08}"/>
    <hyperlink ref="D7" location="'2 LLS'!A1" display="Rates of woody vegetation change - by LLS (ha/year) for SPOT and Sentinel 2 analysis." xr:uid="{BB5F3627-F4A3-4CDA-A870-1FD5B83B0671}"/>
    <hyperlink ref="D8" location="'3 IBRA v6'!A1" display="Rates of woody vegetation change - by IBRA (ha/year) for SPOT and Sentinel 2 analysis." xr:uid="{B40EC649-FA5A-4FD9-B7E6-803BE6105784}"/>
    <hyperlink ref="D9" location="'4 LGA'!A1" display="Rates of woody vegetation change (ha/year)by LGA boundaries." xr:uid="{ABEDE6C4-B457-4D3C-8909-E6C0C1E190BE}"/>
    <hyperlink ref="D10" location="'5 Veg Formations'!A1" display="Rates of woody vegetation change - by Keith Vegetation Formation (ha/year)." xr:uid="{0A90134C-DB5F-4D17-A7B5-DA4D7CA0F772}"/>
    <hyperlink ref="D11" location="'6 Forestry'!A1" display="Rates of woody vegetation change for forestry land use by tenure and management practice (ha/year) for (a) SPOT and Sentinel 2, and (b) Landsat analyses" xr:uid="{2E123C29-CEA7-4870-892A-5A097C783BC6}"/>
    <hyperlink ref="D12" location="'7 Other clearing 2017-18'!A1" display="Other clearing 2017-18 (Agricultural - crop, pasture and thinning)" xr:uid="{BCBD2A3D-07B7-4AB4-B2CD-5C4406AD60BF}"/>
  </hyperlinks>
  <pageMargins left="0.25" right="0.25" top="0.75" bottom="0.75" header="0.3" footer="0.3"/>
  <pageSetup paperSize="9" orientation="landscape" r:id="rId1"/>
  <headerFooter>
    <oddHeader>&amp;C&amp;20NSW Woody Vegetation Change 2017-18 data spreadsheet</oddHeader>
    <oddFooter>&amp;RNSW Woody Vegetation Change data spreadsheet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L77"/>
  <sheetViews>
    <sheetView zoomScaleNormal="100" workbookViewId="0">
      <selection activeCell="B10" sqref="B10"/>
    </sheetView>
  </sheetViews>
  <sheetFormatPr defaultColWidth="9.140625" defaultRowHeight="12.75" x14ac:dyDescent="0.2"/>
  <cols>
    <col min="1" max="1" width="9.140625" style="7"/>
    <col min="2" max="2" width="15.140625" style="7" customWidth="1"/>
    <col min="3" max="21" width="7.7109375" style="7" customWidth="1"/>
    <col min="22" max="22" width="7.85546875" style="7" customWidth="1"/>
    <col min="23" max="32" width="9.140625" style="7"/>
    <col min="33" max="33" width="9.42578125" style="7" customWidth="1"/>
    <col min="34" max="34" width="10.7109375" style="7" customWidth="1"/>
    <col min="35" max="36" width="9.140625" style="7" hidden="1" customWidth="1"/>
    <col min="37" max="16384" width="9.140625" style="7"/>
  </cols>
  <sheetData>
    <row r="1" spans="2:38" ht="28.5" customHeight="1" x14ac:dyDescent="0.2">
      <c r="B1" s="36" t="s">
        <v>280</v>
      </c>
      <c r="C1" s="36"/>
      <c r="D1" s="36"/>
      <c r="E1" s="36"/>
      <c r="F1" s="36"/>
      <c r="G1" s="36"/>
      <c r="H1" s="36"/>
      <c r="I1" s="36"/>
      <c r="J1" s="36"/>
      <c r="K1" s="36"/>
      <c r="L1" s="36"/>
      <c r="M1" s="36"/>
      <c r="N1" s="36"/>
      <c r="O1" s="36"/>
      <c r="P1" s="36"/>
      <c r="Q1" s="36"/>
      <c r="R1" s="24"/>
      <c r="S1" s="24"/>
      <c r="T1" s="20"/>
    </row>
    <row r="2" spans="2:38" ht="13.5" thickBot="1" x14ac:dyDescent="0.25">
      <c r="C2" s="3"/>
      <c r="D2" s="3"/>
      <c r="AI2" s="143" t="s">
        <v>0</v>
      </c>
      <c r="AJ2" s="143"/>
    </row>
    <row r="3" spans="2:38" ht="41.25" customHeight="1" thickBot="1" x14ac:dyDescent="0.25">
      <c r="B3" s="26" t="s">
        <v>1</v>
      </c>
      <c r="C3" s="26" t="s">
        <v>2</v>
      </c>
      <c r="D3" s="26" t="s">
        <v>3</v>
      </c>
      <c r="E3" s="26" t="s">
        <v>4</v>
      </c>
      <c r="F3" s="26" t="s">
        <v>5</v>
      </c>
      <c r="G3" s="26" t="s">
        <v>6</v>
      </c>
      <c r="H3" s="26" t="s">
        <v>7</v>
      </c>
      <c r="I3" s="26" t="s">
        <v>8</v>
      </c>
      <c r="J3" s="26" t="s">
        <v>9</v>
      </c>
      <c r="K3" s="26" t="s">
        <v>10</v>
      </c>
      <c r="L3" s="26" t="s">
        <v>11</v>
      </c>
      <c r="M3" s="26" t="s">
        <v>12</v>
      </c>
      <c r="N3" s="26" t="s">
        <v>13</v>
      </c>
      <c r="O3" s="26" t="s">
        <v>14</v>
      </c>
      <c r="P3" s="26" t="s">
        <v>15</v>
      </c>
      <c r="Q3" s="26" t="s">
        <v>16</v>
      </c>
      <c r="R3" s="26" t="s">
        <v>17</v>
      </c>
      <c r="S3" s="26" t="s">
        <v>18</v>
      </c>
      <c r="T3" s="26" t="s">
        <v>19</v>
      </c>
      <c r="U3" s="26" t="s">
        <v>20</v>
      </c>
      <c r="V3" s="26" t="s">
        <v>21</v>
      </c>
      <c r="W3" s="26" t="s">
        <v>22</v>
      </c>
      <c r="X3" s="26" t="s">
        <v>23</v>
      </c>
      <c r="Y3" s="26" t="s">
        <v>24</v>
      </c>
      <c r="Z3" s="26" t="s">
        <v>25</v>
      </c>
      <c r="AA3" s="26" t="s">
        <v>26</v>
      </c>
      <c r="AB3" s="26" t="s">
        <v>27</v>
      </c>
      <c r="AC3" s="26" t="s">
        <v>28</v>
      </c>
      <c r="AD3" s="26" t="s">
        <v>29</v>
      </c>
      <c r="AE3" s="26" t="s">
        <v>30</v>
      </c>
      <c r="AF3" s="26" t="s">
        <v>31</v>
      </c>
      <c r="AG3" s="45" t="s">
        <v>32</v>
      </c>
      <c r="AH3" s="45" t="s">
        <v>33</v>
      </c>
      <c r="AI3" s="25" t="s">
        <v>27</v>
      </c>
      <c r="AJ3" s="8" t="s">
        <v>28</v>
      </c>
    </row>
    <row r="4" spans="2:38" ht="30.75" customHeight="1" x14ac:dyDescent="0.2">
      <c r="B4" s="28" t="s">
        <v>34</v>
      </c>
      <c r="C4" s="29"/>
      <c r="D4" s="29"/>
      <c r="E4" s="29"/>
      <c r="F4" s="29"/>
      <c r="G4" s="29"/>
      <c r="H4" s="29"/>
      <c r="I4" s="29"/>
      <c r="J4" s="29"/>
      <c r="K4" s="29"/>
      <c r="L4" s="29"/>
      <c r="M4" s="29"/>
      <c r="N4" s="29"/>
      <c r="O4" s="29"/>
      <c r="P4" s="29"/>
      <c r="Q4" s="29"/>
      <c r="R4" s="29"/>
      <c r="S4" s="29"/>
      <c r="T4" s="29"/>
      <c r="U4" s="29"/>
      <c r="V4" s="29"/>
      <c r="W4" s="29"/>
      <c r="X4" s="5">
        <v>8600</v>
      </c>
      <c r="Y4" s="5">
        <v>5400</v>
      </c>
      <c r="Z4" s="5">
        <v>8500</v>
      </c>
      <c r="AA4" s="5">
        <v>9100</v>
      </c>
      <c r="AB4" s="5">
        <v>9200</v>
      </c>
      <c r="AC4" s="5">
        <v>9700</v>
      </c>
      <c r="AD4" s="5">
        <v>13100</v>
      </c>
      <c r="AE4" s="5">
        <v>20200</v>
      </c>
      <c r="AF4" s="34">
        <v>27100</v>
      </c>
      <c r="AG4" s="35">
        <f>ROUND(AVERAGE(X4:AE4),-2)</f>
        <v>10500</v>
      </c>
      <c r="AH4" s="35">
        <f>ROUND(AVERAGE(X4:AF4),-2)</f>
        <v>12300</v>
      </c>
      <c r="AI4" s="10">
        <f>(AB4/$AI$8)*100</f>
        <v>8.6710650329877481</v>
      </c>
      <c r="AJ4" s="10">
        <f>(AC4/$AJ$8)*100</f>
        <v>24.25</v>
      </c>
      <c r="AL4" s="22"/>
    </row>
    <row r="5" spans="2:38" ht="18" customHeight="1" x14ac:dyDescent="0.2">
      <c r="B5" s="28" t="s">
        <v>35</v>
      </c>
      <c r="C5" s="6"/>
      <c r="D5" s="6"/>
      <c r="E5" s="6"/>
      <c r="F5" s="6"/>
      <c r="G5" s="6"/>
      <c r="H5" s="6"/>
      <c r="I5" s="6"/>
      <c r="J5" s="6"/>
      <c r="K5" s="6"/>
      <c r="L5" s="6"/>
      <c r="M5" s="6"/>
      <c r="N5" s="6"/>
      <c r="O5" s="6"/>
      <c r="P5" s="6"/>
      <c r="Q5" s="6"/>
      <c r="R5" s="6"/>
      <c r="S5" s="6"/>
      <c r="T5" s="6"/>
      <c r="U5" s="6"/>
      <c r="V5" s="6"/>
      <c r="W5" s="6"/>
      <c r="X5" s="5">
        <v>20800</v>
      </c>
      <c r="Y5" s="5">
        <v>17300</v>
      </c>
      <c r="Z5" s="5">
        <v>20700</v>
      </c>
      <c r="AA5" s="5">
        <v>21500</v>
      </c>
      <c r="AB5" s="5">
        <v>20200</v>
      </c>
      <c r="AC5" s="5">
        <v>18600</v>
      </c>
      <c r="AD5" s="5">
        <v>21800</v>
      </c>
      <c r="AE5" s="5">
        <v>33500</v>
      </c>
      <c r="AF5" s="34">
        <v>21700</v>
      </c>
      <c r="AG5" s="35">
        <f t="shared" ref="AG5:AG8" si="0">ROUND(AVERAGE(X5:AE5),-2)</f>
        <v>21800</v>
      </c>
      <c r="AH5" s="35">
        <f t="shared" ref="AH5:AH6" si="1">ROUND(AVERAGE(X5:AF5),-2)</f>
        <v>21800</v>
      </c>
      <c r="AI5" s="10">
        <f>(AB5/$AI$8)*100</f>
        <v>19.038642789820923</v>
      </c>
      <c r="AJ5" s="10">
        <f>(AC5/$AJ$8)*100</f>
        <v>46.5</v>
      </c>
      <c r="AL5" s="22"/>
    </row>
    <row r="6" spans="2:38" ht="18" customHeight="1" x14ac:dyDescent="0.2">
      <c r="B6" s="28" t="s">
        <v>36</v>
      </c>
      <c r="C6" s="6"/>
      <c r="D6" s="6"/>
      <c r="E6" s="6"/>
      <c r="F6" s="6"/>
      <c r="G6" s="6"/>
      <c r="H6" s="6"/>
      <c r="I6" s="6"/>
      <c r="J6" s="6"/>
      <c r="K6" s="6"/>
      <c r="L6" s="6"/>
      <c r="M6" s="6"/>
      <c r="N6" s="6"/>
      <c r="O6" s="6"/>
      <c r="P6" s="6"/>
      <c r="Q6" s="6"/>
      <c r="R6" s="6"/>
      <c r="S6" s="6"/>
      <c r="T6" s="6"/>
      <c r="U6" s="6"/>
      <c r="V6" s="6"/>
      <c r="W6" s="6"/>
      <c r="X6" s="5">
        <v>3000</v>
      </c>
      <c r="Y6" s="5">
        <v>2300</v>
      </c>
      <c r="Z6" s="5">
        <v>4400</v>
      </c>
      <c r="AA6" s="5">
        <v>3900</v>
      </c>
      <c r="AB6" s="5">
        <v>4800</v>
      </c>
      <c r="AC6" s="5">
        <v>5000</v>
      </c>
      <c r="AD6" s="5">
        <v>4100</v>
      </c>
      <c r="AE6" s="5">
        <v>6000</v>
      </c>
      <c r="AF6" s="34">
        <v>9200</v>
      </c>
      <c r="AG6" s="35">
        <f t="shared" si="0"/>
        <v>4200</v>
      </c>
      <c r="AH6" s="35">
        <f t="shared" si="1"/>
        <v>4700</v>
      </c>
      <c r="AI6" s="10">
        <f>(AB6/$AI$8)*100</f>
        <v>4.5240339302544772</v>
      </c>
      <c r="AJ6" s="10">
        <f>(AC6/$AJ$8)*100</f>
        <v>12.5</v>
      </c>
      <c r="AL6" s="22"/>
    </row>
    <row r="7" spans="2:38" ht="18" customHeight="1" x14ac:dyDescent="0.2">
      <c r="B7" s="28" t="s">
        <v>37</v>
      </c>
      <c r="C7" s="6"/>
      <c r="D7" s="6"/>
      <c r="E7" s="6"/>
      <c r="F7" s="6"/>
      <c r="G7" s="6"/>
      <c r="H7" s="6"/>
      <c r="I7" s="6"/>
      <c r="J7" s="6"/>
      <c r="K7" s="6"/>
      <c r="L7" s="6"/>
      <c r="M7" s="6"/>
      <c r="N7" s="6"/>
      <c r="O7" s="6"/>
      <c r="P7" s="6"/>
      <c r="Q7" s="6"/>
      <c r="R7" s="6"/>
      <c r="S7" s="6"/>
      <c r="T7" s="6"/>
      <c r="U7" s="6"/>
      <c r="V7" s="6"/>
      <c r="W7" s="6"/>
      <c r="X7" s="5">
        <v>17300</v>
      </c>
      <c r="Y7" s="5">
        <v>4900</v>
      </c>
      <c r="Z7" s="5">
        <v>6900</v>
      </c>
      <c r="AA7" s="5">
        <v>71400</v>
      </c>
      <c r="AB7" s="5">
        <v>71900</v>
      </c>
      <c r="AC7" s="5">
        <v>6700</v>
      </c>
      <c r="AD7" s="5">
        <v>10100</v>
      </c>
      <c r="AE7" s="5">
        <v>22300</v>
      </c>
      <c r="AF7" s="34">
        <v>7000</v>
      </c>
      <c r="AG7" s="35">
        <f t="shared" si="0"/>
        <v>26400</v>
      </c>
      <c r="AH7" s="35">
        <f>ROUND(AVERAGE(X7:AF7),-2)</f>
        <v>24300</v>
      </c>
      <c r="AI7" s="10">
        <f>(AB7/$AI$8)*100</f>
        <v>67.766258246936843</v>
      </c>
      <c r="AJ7" s="10">
        <f>(AC7/$AJ$8)*100</f>
        <v>16.75</v>
      </c>
      <c r="AL7" s="22"/>
    </row>
    <row r="8" spans="2:38" x14ac:dyDescent="0.2">
      <c r="B8" s="31" t="s">
        <v>38</v>
      </c>
      <c r="C8" s="96"/>
      <c r="D8" s="96"/>
      <c r="E8" s="96"/>
      <c r="F8" s="96"/>
      <c r="G8" s="96"/>
      <c r="H8" s="96"/>
      <c r="I8" s="96"/>
      <c r="J8" s="96"/>
      <c r="K8" s="96"/>
      <c r="L8" s="96"/>
      <c r="M8" s="96"/>
      <c r="N8" s="96"/>
      <c r="O8" s="96"/>
      <c r="P8" s="96"/>
      <c r="Q8" s="96"/>
      <c r="R8" s="96"/>
      <c r="S8" s="96"/>
      <c r="T8" s="96"/>
      <c r="U8" s="96"/>
      <c r="V8" s="96"/>
      <c r="W8" s="96"/>
      <c r="X8" s="97">
        <v>49700</v>
      </c>
      <c r="Y8" s="97">
        <v>29900</v>
      </c>
      <c r="Z8" s="97">
        <v>40500</v>
      </c>
      <c r="AA8" s="97">
        <v>105900</v>
      </c>
      <c r="AB8" s="97">
        <v>106100</v>
      </c>
      <c r="AC8" s="97">
        <v>40000</v>
      </c>
      <c r="AD8" s="97">
        <v>49100</v>
      </c>
      <c r="AE8" s="97">
        <v>82000</v>
      </c>
      <c r="AF8" s="98">
        <v>65000</v>
      </c>
      <c r="AG8" s="35">
        <f t="shared" si="0"/>
        <v>62900</v>
      </c>
      <c r="AH8" s="35">
        <f>ROUND(AVERAGE(X8:AF8),-2)</f>
        <v>63100</v>
      </c>
      <c r="AI8" s="9">
        <f>SUM(AB4:AB7)</f>
        <v>106100</v>
      </c>
      <c r="AJ8" s="9">
        <f>SUM(AC4:AC7)</f>
        <v>40000</v>
      </c>
      <c r="AL8" s="22"/>
    </row>
    <row r="9" spans="2:38" s="3" customFormat="1" ht="5.25" customHeight="1" x14ac:dyDescent="0.2">
      <c r="B9" s="27"/>
      <c r="C9" s="99"/>
      <c r="D9" s="99"/>
      <c r="E9" s="99"/>
      <c r="F9" s="99"/>
      <c r="G9" s="99"/>
      <c r="H9" s="99"/>
      <c r="I9" s="99"/>
      <c r="J9" s="99"/>
      <c r="K9" s="99"/>
      <c r="L9" s="99"/>
      <c r="M9" s="99"/>
      <c r="N9" s="99"/>
      <c r="O9" s="99"/>
      <c r="P9" s="99"/>
      <c r="Q9" s="99"/>
      <c r="R9" s="99"/>
      <c r="S9" s="99"/>
      <c r="T9" s="99"/>
      <c r="U9" s="99"/>
      <c r="V9" s="99"/>
      <c r="W9" s="99"/>
      <c r="X9" s="100"/>
      <c r="Y9" s="100"/>
      <c r="Z9" s="100"/>
      <c r="AA9" s="100"/>
      <c r="AB9" s="100"/>
      <c r="AC9" s="100"/>
      <c r="AD9" s="100"/>
      <c r="AE9" s="100"/>
      <c r="AF9" s="100"/>
      <c r="AG9" s="100"/>
      <c r="AH9" s="100"/>
      <c r="AI9" s="4"/>
      <c r="AJ9" s="4"/>
    </row>
    <row r="10" spans="2:38" x14ac:dyDescent="0.2">
      <c r="B10" s="31" t="s">
        <v>39</v>
      </c>
      <c r="C10" s="96"/>
      <c r="D10" s="96"/>
      <c r="E10" s="96"/>
      <c r="F10" s="96"/>
      <c r="G10" s="96"/>
      <c r="H10" s="96"/>
      <c r="I10" s="96"/>
      <c r="J10" s="96"/>
      <c r="K10" s="96"/>
      <c r="L10" s="96"/>
      <c r="M10" s="96"/>
      <c r="N10" s="96"/>
      <c r="O10" s="96"/>
      <c r="P10" s="96"/>
      <c r="Q10" s="96"/>
      <c r="R10" s="96"/>
      <c r="S10" s="96"/>
      <c r="T10" s="96"/>
      <c r="U10" s="96"/>
      <c r="V10" s="96"/>
      <c r="W10" s="96"/>
      <c r="X10" s="97">
        <f>SUM(X4:X6)</f>
        <v>32400</v>
      </c>
      <c r="Y10" s="97">
        <f t="shared" ref="Y10:AF10" si="2">SUM(Y4:Y6)</f>
        <v>25000</v>
      </c>
      <c r="Z10" s="97">
        <f t="shared" si="2"/>
        <v>33600</v>
      </c>
      <c r="AA10" s="97">
        <f t="shared" si="2"/>
        <v>34500</v>
      </c>
      <c r="AB10" s="97">
        <f t="shared" si="2"/>
        <v>34200</v>
      </c>
      <c r="AC10" s="97">
        <f t="shared" si="2"/>
        <v>33300</v>
      </c>
      <c r="AD10" s="97">
        <f t="shared" si="2"/>
        <v>39000</v>
      </c>
      <c r="AE10" s="97">
        <f t="shared" si="2"/>
        <v>59700</v>
      </c>
      <c r="AF10" s="98">
        <f t="shared" si="2"/>
        <v>58000</v>
      </c>
      <c r="AG10" s="35">
        <f>ROUND(AVERAGE(X10:AE10),-2)</f>
        <v>36500</v>
      </c>
      <c r="AH10" s="35">
        <f>ROUND(AVERAGE(X10:AF10),-2)</f>
        <v>38900</v>
      </c>
      <c r="AI10" s="9"/>
      <c r="AJ10" s="9"/>
    </row>
    <row r="11" spans="2:38" x14ac:dyDescent="0.2">
      <c r="B11" s="31"/>
      <c r="C11" s="96"/>
      <c r="D11" s="96"/>
      <c r="E11" s="96"/>
      <c r="F11" s="96"/>
      <c r="G11" s="96"/>
      <c r="H11" s="96"/>
      <c r="I11" s="96"/>
      <c r="J11" s="96"/>
      <c r="K11" s="96"/>
      <c r="L11" s="96"/>
      <c r="M11" s="96"/>
      <c r="N11" s="96"/>
      <c r="O11" s="96"/>
      <c r="P11" s="96"/>
      <c r="Q11" s="96"/>
      <c r="R11" s="96"/>
      <c r="S11" s="96"/>
      <c r="T11" s="96"/>
      <c r="U11" s="96"/>
      <c r="V11" s="96"/>
      <c r="W11" s="96"/>
      <c r="X11" s="97"/>
      <c r="Y11" s="97"/>
      <c r="Z11" s="97"/>
      <c r="AA11" s="97"/>
      <c r="AB11" s="97"/>
      <c r="AC11" s="97"/>
      <c r="AD11" s="97"/>
      <c r="AE11" s="97"/>
      <c r="AF11" s="97"/>
      <c r="AG11" s="97"/>
      <c r="AH11" s="96"/>
    </row>
    <row r="12" spans="2:38" ht="41.25" customHeight="1" x14ac:dyDescent="0.2">
      <c r="B12" s="26" t="s">
        <v>40</v>
      </c>
      <c r="C12" s="26" t="s">
        <v>2</v>
      </c>
      <c r="D12" s="26" t="s">
        <v>3</v>
      </c>
      <c r="E12" s="26" t="s">
        <v>4</v>
      </c>
      <c r="F12" s="26" t="s">
        <v>5</v>
      </c>
      <c r="G12" s="26" t="s">
        <v>6</v>
      </c>
      <c r="H12" s="26" t="s">
        <v>7</v>
      </c>
      <c r="I12" s="26" t="s">
        <v>8</v>
      </c>
      <c r="J12" s="26" t="s">
        <v>9</v>
      </c>
      <c r="K12" s="26" t="s">
        <v>10</v>
      </c>
      <c r="L12" s="26" t="s">
        <v>11</v>
      </c>
      <c r="M12" s="26" t="s">
        <v>12</v>
      </c>
      <c r="N12" s="26" t="s">
        <v>13</v>
      </c>
      <c r="O12" s="26" t="s">
        <v>14</v>
      </c>
      <c r="P12" s="26" t="s">
        <v>15</v>
      </c>
      <c r="Q12" s="26" t="s">
        <v>16</v>
      </c>
      <c r="R12" s="26" t="s">
        <v>17</v>
      </c>
      <c r="S12" s="26" t="s">
        <v>18</v>
      </c>
      <c r="T12" s="26" t="s">
        <v>19</v>
      </c>
      <c r="U12" s="26" t="s">
        <v>20</v>
      </c>
      <c r="V12" s="26" t="s">
        <v>21</v>
      </c>
      <c r="W12" s="26" t="s">
        <v>22</v>
      </c>
      <c r="X12" s="26" t="s">
        <v>23</v>
      </c>
      <c r="Y12" s="26" t="s">
        <v>24</v>
      </c>
      <c r="Z12" s="26" t="s">
        <v>25</v>
      </c>
      <c r="AA12" s="26" t="s">
        <v>26</v>
      </c>
      <c r="AB12" s="26" t="s">
        <v>27</v>
      </c>
      <c r="AC12" s="26" t="s">
        <v>28</v>
      </c>
      <c r="AD12" s="26" t="s">
        <v>41</v>
      </c>
      <c r="AE12" s="26" t="s">
        <v>42</v>
      </c>
      <c r="AF12" s="26" t="s">
        <v>43</v>
      </c>
      <c r="AG12" s="45" t="s">
        <v>32</v>
      </c>
      <c r="AH12" s="45" t="s">
        <v>33</v>
      </c>
    </row>
    <row r="13" spans="2:38" ht="30.75" customHeight="1" x14ac:dyDescent="0.2">
      <c r="B13" s="28" t="s">
        <v>34</v>
      </c>
      <c r="C13" s="5">
        <v>30900</v>
      </c>
      <c r="D13" s="5">
        <v>30900</v>
      </c>
      <c r="E13" s="5">
        <v>21000</v>
      </c>
      <c r="F13" s="5">
        <v>21000</v>
      </c>
      <c r="G13" s="5">
        <v>15800</v>
      </c>
      <c r="H13" s="5">
        <v>15800</v>
      </c>
      <c r="I13" s="5">
        <v>21800</v>
      </c>
      <c r="J13" s="5">
        <v>21800</v>
      </c>
      <c r="K13" s="5">
        <v>21200</v>
      </c>
      <c r="L13" s="5">
        <v>21200</v>
      </c>
      <c r="M13" s="5">
        <v>13700</v>
      </c>
      <c r="N13" s="5">
        <v>13700</v>
      </c>
      <c r="O13" s="5">
        <v>20100</v>
      </c>
      <c r="P13" s="5">
        <v>20100</v>
      </c>
      <c r="Q13" s="5">
        <v>27500</v>
      </c>
      <c r="R13" s="5">
        <v>27500</v>
      </c>
      <c r="S13" s="5">
        <v>16100</v>
      </c>
      <c r="T13" s="5">
        <v>16100</v>
      </c>
      <c r="U13" s="5">
        <v>17700</v>
      </c>
      <c r="V13" s="5">
        <v>16100</v>
      </c>
      <c r="W13" s="5">
        <v>18500</v>
      </c>
      <c r="X13" s="5">
        <v>21200</v>
      </c>
      <c r="Y13" s="5">
        <v>6600</v>
      </c>
      <c r="Z13" s="5"/>
      <c r="AA13" s="5"/>
      <c r="AB13" s="5"/>
      <c r="AC13" s="5"/>
      <c r="AD13" s="5"/>
      <c r="AE13" s="5"/>
      <c r="AF13" s="5"/>
      <c r="AG13" s="30" t="s">
        <v>44</v>
      </c>
      <c r="AH13" s="30">
        <f>ROUND(AVERAGE(T13:Y13),-2)</f>
        <v>16000</v>
      </c>
    </row>
    <row r="14" spans="2:38" ht="18" customHeight="1" x14ac:dyDescent="0.2">
      <c r="B14" s="28" t="s">
        <v>35</v>
      </c>
      <c r="C14" s="5">
        <v>8800</v>
      </c>
      <c r="D14" s="5">
        <v>8800</v>
      </c>
      <c r="E14" s="5">
        <v>7000</v>
      </c>
      <c r="F14" s="5">
        <v>7000</v>
      </c>
      <c r="G14" s="5">
        <v>10400</v>
      </c>
      <c r="H14" s="5">
        <v>10400</v>
      </c>
      <c r="I14" s="5">
        <v>6900</v>
      </c>
      <c r="J14" s="5">
        <v>6900</v>
      </c>
      <c r="K14" s="5">
        <v>15700</v>
      </c>
      <c r="L14" s="5">
        <v>15700</v>
      </c>
      <c r="M14" s="5">
        <v>13000</v>
      </c>
      <c r="N14" s="5">
        <v>13000</v>
      </c>
      <c r="O14" s="5">
        <v>19400</v>
      </c>
      <c r="P14" s="5">
        <v>19400</v>
      </c>
      <c r="Q14" s="5">
        <v>17200</v>
      </c>
      <c r="R14" s="5">
        <v>17200</v>
      </c>
      <c r="S14" s="5">
        <v>9600</v>
      </c>
      <c r="T14" s="5">
        <v>9600</v>
      </c>
      <c r="U14" s="5">
        <v>19200</v>
      </c>
      <c r="V14" s="5">
        <v>24000</v>
      </c>
      <c r="W14" s="5">
        <v>31300</v>
      </c>
      <c r="X14" s="5">
        <v>42700</v>
      </c>
      <c r="Y14" s="5">
        <v>26600</v>
      </c>
      <c r="Z14" s="5"/>
      <c r="AA14" s="5"/>
      <c r="AB14" s="5"/>
      <c r="AC14" s="5"/>
      <c r="AD14" s="5"/>
      <c r="AE14" s="5"/>
      <c r="AF14" s="5"/>
      <c r="AG14" s="30" t="s">
        <v>44</v>
      </c>
      <c r="AH14" s="30">
        <f t="shared" ref="AH14:AH17" si="3">ROUND(AVERAGE(T14:Y14),-2)</f>
        <v>25600</v>
      </c>
    </row>
    <row r="15" spans="2:38" ht="18" customHeight="1" x14ac:dyDescent="0.2">
      <c r="B15" s="28" t="s">
        <v>36</v>
      </c>
      <c r="C15" s="5">
        <v>2900</v>
      </c>
      <c r="D15" s="5">
        <v>2900</v>
      </c>
      <c r="E15" s="5">
        <v>2900</v>
      </c>
      <c r="F15" s="5">
        <v>2900</v>
      </c>
      <c r="G15" s="5">
        <v>2700</v>
      </c>
      <c r="H15" s="5">
        <v>2700</v>
      </c>
      <c r="I15" s="5">
        <v>2200</v>
      </c>
      <c r="J15" s="5">
        <v>2200</v>
      </c>
      <c r="K15" s="5">
        <v>5100</v>
      </c>
      <c r="L15" s="5">
        <v>5100</v>
      </c>
      <c r="M15" s="5">
        <v>3800</v>
      </c>
      <c r="N15" s="5">
        <v>3800</v>
      </c>
      <c r="O15" s="5">
        <v>4500</v>
      </c>
      <c r="P15" s="5">
        <v>4500</v>
      </c>
      <c r="Q15" s="5">
        <v>3500</v>
      </c>
      <c r="R15" s="5">
        <v>3500</v>
      </c>
      <c r="S15" s="5">
        <v>1900</v>
      </c>
      <c r="T15" s="5">
        <v>1900</v>
      </c>
      <c r="U15" s="5">
        <v>3800</v>
      </c>
      <c r="V15" s="5">
        <v>4000</v>
      </c>
      <c r="W15" s="5">
        <v>6200</v>
      </c>
      <c r="X15" s="5">
        <v>5300</v>
      </c>
      <c r="Y15" s="5">
        <v>2300</v>
      </c>
      <c r="Z15" s="5"/>
      <c r="AA15" s="5"/>
      <c r="AB15" s="5"/>
      <c r="AC15" s="5"/>
      <c r="AD15" s="5"/>
      <c r="AE15" s="5"/>
      <c r="AF15" s="5"/>
      <c r="AG15" s="30" t="s">
        <v>44</v>
      </c>
      <c r="AH15" s="30">
        <f t="shared" si="3"/>
        <v>3900</v>
      </c>
    </row>
    <row r="16" spans="2:38" ht="18" customHeight="1" x14ac:dyDescent="0.2">
      <c r="B16" s="28" t="s">
        <v>37</v>
      </c>
      <c r="C16" s="5">
        <v>1300</v>
      </c>
      <c r="D16" s="5">
        <v>1300</v>
      </c>
      <c r="E16" s="5">
        <v>6500</v>
      </c>
      <c r="F16" s="5">
        <v>6500</v>
      </c>
      <c r="G16" s="5">
        <v>4900</v>
      </c>
      <c r="H16" s="5">
        <v>4900</v>
      </c>
      <c r="I16" s="5">
        <v>6200</v>
      </c>
      <c r="J16" s="5">
        <v>6200</v>
      </c>
      <c r="K16" s="5">
        <v>7600</v>
      </c>
      <c r="L16" s="5">
        <v>7600</v>
      </c>
      <c r="M16" s="5">
        <v>19700</v>
      </c>
      <c r="N16" s="5">
        <v>19700</v>
      </c>
      <c r="O16" s="5">
        <v>33600</v>
      </c>
      <c r="P16" s="5">
        <v>33600</v>
      </c>
      <c r="Q16" s="5">
        <v>102800</v>
      </c>
      <c r="R16" s="5">
        <v>102800</v>
      </c>
      <c r="S16" s="5">
        <v>3700</v>
      </c>
      <c r="T16" s="5">
        <v>3700</v>
      </c>
      <c r="U16" s="5">
        <v>202400</v>
      </c>
      <c r="V16" s="5">
        <v>4200</v>
      </c>
      <c r="W16" s="5">
        <v>8200</v>
      </c>
      <c r="X16" s="5">
        <v>48300</v>
      </c>
      <c r="Y16" s="5">
        <v>3900</v>
      </c>
      <c r="Z16" s="5"/>
      <c r="AA16" s="5"/>
      <c r="AB16" s="5"/>
      <c r="AC16" s="5"/>
      <c r="AD16" s="5"/>
      <c r="AE16" s="5"/>
      <c r="AF16" s="5"/>
      <c r="AG16" s="30" t="s">
        <v>44</v>
      </c>
      <c r="AH16" s="30">
        <f t="shared" si="3"/>
        <v>45100</v>
      </c>
    </row>
    <row r="17" spans="2:36" x14ac:dyDescent="0.2">
      <c r="B17" s="31" t="s">
        <v>38</v>
      </c>
      <c r="C17" s="97">
        <f>SUM(C13:C16)</f>
        <v>43900</v>
      </c>
      <c r="D17" s="97">
        <f t="shared" ref="D17" si="4">SUM(D13:D16)</f>
        <v>43900</v>
      </c>
      <c r="E17" s="97">
        <f t="shared" ref="E17" si="5">SUM(E13:E16)</f>
        <v>37400</v>
      </c>
      <c r="F17" s="97">
        <f t="shared" ref="F17" si="6">SUM(F13:F16)</f>
        <v>37400</v>
      </c>
      <c r="G17" s="97">
        <f t="shared" ref="G17" si="7">SUM(G13:G16)</f>
        <v>33800</v>
      </c>
      <c r="H17" s="97">
        <f t="shared" ref="H17" si="8">SUM(H13:H16)</f>
        <v>33800</v>
      </c>
      <c r="I17" s="97">
        <f t="shared" ref="I17" si="9">SUM(I13:I16)</f>
        <v>37100</v>
      </c>
      <c r="J17" s="97">
        <f t="shared" ref="J17" si="10">SUM(J13:J16)</f>
        <v>37100</v>
      </c>
      <c r="K17" s="97">
        <f t="shared" ref="K17" si="11">SUM(K13:K16)</f>
        <v>49600</v>
      </c>
      <c r="L17" s="97">
        <f t="shared" ref="L17" si="12">SUM(L13:L16)</f>
        <v>49600</v>
      </c>
      <c r="M17" s="97">
        <f t="shared" ref="M17" si="13">SUM(M13:M16)</f>
        <v>50200</v>
      </c>
      <c r="N17" s="97">
        <f t="shared" ref="N17" si="14">SUM(N13:N16)</f>
        <v>50200</v>
      </c>
      <c r="O17" s="97">
        <f t="shared" ref="O17" si="15">SUM(O13:O16)</f>
        <v>77600</v>
      </c>
      <c r="P17" s="97">
        <f t="shared" ref="P17" si="16">SUM(P13:P16)</f>
        <v>77600</v>
      </c>
      <c r="Q17" s="97">
        <f t="shared" ref="Q17" si="17">SUM(Q13:Q16)</f>
        <v>151000</v>
      </c>
      <c r="R17" s="97">
        <f t="shared" ref="R17" si="18">SUM(R13:R16)</f>
        <v>151000</v>
      </c>
      <c r="S17" s="97">
        <f t="shared" ref="S17" si="19">SUM(S13:S16)</f>
        <v>31300</v>
      </c>
      <c r="T17" s="97">
        <f>SUM(T13:T16)</f>
        <v>31300</v>
      </c>
      <c r="U17" s="97">
        <f t="shared" ref="U17" si="20">SUM(U13:U16)</f>
        <v>243100</v>
      </c>
      <c r="V17" s="97">
        <f t="shared" ref="V17" si="21">SUM(V13:V16)</f>
        <v>48300</v>
      </c>
      <c r="W17" s="97">
        <f t="shared" ref="W17" si="22">SUM(W13:W16)</f>
        <v>64200</v>
      </c>
      <c r="X17" s="97">
        <f t="shared" ref="X17" si="23">SUM(X13:X16)</f>
        <v>117500</v>
      </c>
      <c r="Y17" s="97">
        <f t="shared" ref="Y17" si="24">SUM(Y13:Y16)</f>
        <v>39400</v>
      </c>
      <c r="Z17" s="96"/>
      <c r="AA17" s="96"/>
      <c r="AB17" s="96"/>
      <c r="AC17" s="96"/>
      <c r="AD17" s="96"/>
      <c r="AE17" s="96"/>
      <c r="AF17" s="96"/>
      <c r="AG17" s="101" t="s">
        <v>44</v>
      </c>
      <c r="AH17" s="30">
        <f t="shared" si="3"/>
        <v>90600</v>
      </c>
      <c r="AI17" s="9">
        <f>SUM(AB13:AB16)</f>
        <v>0</v>
      </c>
      <c r="AJ17" s="9">
        <f>SUM(AC13:AC16)</f>
        <v>0</v>
      </c>
    </row>
    <row r="18" spans="2:36" s="3" customFormat="1" ht="5.25" customHeight="1" x14ac:dyDescent="0.2">
      <c r="B18" s="27"/>
      <c r="C18" s="99"/>
      <c r="D18" s="99"/>
      <c r="E18" s="99"/>
      <c r="F18" s="99"/>
      <c r="G18" s="99"/>
      <c r="H18" s="99"/>
      <c r="I18" s="99"/>
      <c r="J18" s="99"/>
      <c r="K18" s="99"/>
      <c r="L18" s="99"/>
      <c r="M18" s="99"/>
      <c r="N18" s="99"/>
      <c r="O18" s="99"/>
      <c r="P18" s="99"/>
      <c r="Q18" s="99"/>
      <c r="R18" s="99"/>
      <c r="S18" s="99"/>
      <c r="T18" s="99"/>
      <c r="U18" s="99"/>
      <c r="V18" s="99"/>
      <c r="W18" s="99"/>
      <c r="X18" s="100"/>
      <c r="Y18" s="100"/>
      <c r="Z18" s="100"/>
      <c r="AA18" s="100"/>
      <c r="AB18" s="100"/>
      <c r="AC18" s="100"/>
      <c r="AD18" s="100"/>
      <c r="AE18" s="100"/>
      <c r="AF18" s="100"/>
      <c r="AG18" s="32"/>
      <c r="AH18" s="32"/>
      <c r="AI18" s="4"/>
      <c r="AJ18" s="4"/>
    </row>
    <row r="19" spans="2:36" x14ac:dyDescent="0.2">
      <c r="B19" s="31" t="s">
        <v>39</v>
      </c>
      <c r="C19" s="97">
        <f>SUM(C13:C15)</f>
        <v>42600</v>
      </c>
      <c r="D19" s="97">
        <f t="shared" ref="D19:Y19" si="25">SUM(D13:D15)</f>
        <v>42600</v>
      </c>
      <c r="E19" s="97">
        <f t="shared" si="25"/>
        <v>30900</v>
      </c>
      <c r="F19" s="97">
        <f t="shared" si="25"/>
        <v>30900</v>
      </c>
      <c r="G19" s="97">
        <f t="shared" si="25"/>
        <v>28900</v>
      </c>
      <c r="H19" s="97">
        <f t="shared" si="25"/>
        <v>28900</v>
      </c>
      <c r="I19" s="97">
        <f t="shared" si="25"/>
        <v>30900</v>
      </c>
      <c r="J19" s="97">
        <f t="shared" si="25"/>
        <v>30900</v>
      </c>
      <c r="K19" s="97">
        <f t="shared" si="25"/>
        <v>42000</v>
      </c>
      <c r="L19" s="97">
        <f t="shared" si="25"/>
        <v>42000</v>
      </c>
      <c r="M19" s="97">
        <f t="shared" si="25"/>
        <v>30500</v>
      </c>
      <c r="N19" s="97">
        <f t="shared" si="25"/>
        <v>30500</v>
      </c>
      <c r="O19" s="97">
        <f t="shared" si="25"/>
        <v>44000</v>
      </c>
      <c r="P19" s="97">
        <f t="shared" si="25"/>
        <v>44000</v>
      </c>
      <c r="Q19" s="97">
        <f t="shared" si="25"/>
        <v>48200</v>
      </c>
      <c r="R19" s="97">
        <f t="shared" si="25"/>
        <v>48200</v>
      </c>
      <c r="S19" s="97">
        <f t="shared" si="25"/>
        <v>27600</v>
      </c>
      <c r="T19" s="97">
        <f t="shared" si="25"/>
        <v>27600</v>
      </c>
      <c r="U19" s="97">
        <f t="shared" si="25"/>
        <v>40700</v>
      </c>
      <c r="V19" s="97">
        <f t="shared" si="25"/>
        <v>44100</v>
      </c>
      <c r="W19" s="97">
        <f t="shared" si="25"/>
        <v>56000</v>
      </c>
      <c r="X19" s="97">
        <f t="shared" si="25"/>
        <v>69200</v>
      </c>
      <c r="Y19" s="97">
        <f t="shared" si="25"/>
        <v>35500</v>
      </c>
      <c r="Z19" s="96"/>
      <c r="AA19" s="96"/>
      <c r="AB19" s="96"/>
      <c r="AC19" s="96"/>
      <c r="AD19" s="96"/>
      <c r="AE19" s="96"/>
      <c r="AF19" s="96"/>
      <c r="AG19" s="101" t="s">
        <v>44</v>
      </c>
      <c r="AH19" s="30">
        <f>SUM(AH13:AH15)</f>
        <v>45500</v>
      </c>
      <c r="AI19" s="9"/>
      <c r="AJ19" s="9"/>
    </row>
    <row r="20" spans="2:36" x14ac:dyDescent="0.2">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4"/>
      <c r="AI20" s="9"/>
      <c r="AJ20" s="9"/>
    </row>
    <row r="21" spans="2:36" ht="45.75" customHeight="1" x14ac:dyDescent="0.2">
      <c r="C21" s="144" t="s">
        <v>45</v>
      </c>
      <c r="D21" s="144"/>
      <c r="E21" s="144"/>
      <c r="F21" s="144"/>
      <c r="G21" s="144"/>
      <c r="H21" s="144"/>
      <c r="I21" s="144"/>
      <c r="J21" s="144"/>
      <c r="K21" s="144"/>
      <c r="L21" s="144"/>
      <c r="M21" s="144"/>
      <c r="N21" s="144"/>
      <c r="O21" s="144"/>
      <c r="P21" s="144"/>
      <c r="Q21" s="144"/>
      <c r="R21" s="144"/>
    </row>
    <row r="22" spans="2:36" ht="72" customHeight="1" x14ac:dyDescent="0.2">
      <c r="C22" s="144" t="s">
        <v>46</v>
      </c>
      <c r="D22" s="144"/>
      <c r="E22" s="144"/>
      <c r="F22" s="144"/>
      <c r="G22" s="144"/>
      <c r="H22" s="144"/>
      <c r="I22" s="144"/>
      <c r="J22" s="144"/>
      <c r="K22" s="144"/>
      <c r="L22" s="144"/>
      <c r="M22" s="144"/>
      <c r="N22" s="144"/>
      <c r="O22" s="144"/>
      <c r="P22" s="144"/>
      <c r="Q22" s="144"/>
      <c r="R22" s="144"/>
    </row>
    <row r="23" spans="2:36" ht="70.5" customHeight="1" x14ac:dyDescent="0.2">
      <c r="C23" s="144" t="s">
        <v>238</v>
      </c>
      <c r="D23" s="144"/>
      <c r="E23" s="144"/>
      <c r="F23" s="144"/>
      <c r="G23" s="144"/>
      <c r="H23" s="144"/>
      <c r="I23" s="144"/>
      <c r="J23" s="144"/>
      <c r="K23" s="144"/>
      <c r="L23" s="144"/>
      <c r="M23" s="144"/>
      <c r="N23" s="144"/>
      <c r="O23" s="144"/>
      <c r="P23" s="144"/>
      <c r="Q23" s="144"/>
      <c r="R23" s="144"/>
    </row>
    <row r="24" spans="2:36" x14ac:dyDescent="0.2">
      <c r="B24" s="123"/>
      <c r="C24" s="145" t="s">
        <v>283</v>
      </c>
      <c r="D24" s="145"/>
      <c r="E24" s="145"/>
      <c r="F24" s="145"/>
      <c r="G24" s="145"/>
      <c r="H24" s="145"/>
      <c r="I24" s="145"/>
      <c r="J24" s="145"/>
      <c r="K24" s="145"/>
      <c r="L24" s="145"/>
      <c r="M24" s="145"/>
      <c r="N24" s="145"/>
      <c r="O24" s="145"/>
      <c r="P24" s="145"/>
      <c r="Q24" s="145"/>
      <c r="R24" s="145"/>
    </row>
    <row r="25" spans="2:36" ht="13.5" thickBot="1" x14ac:dyDescent="0.25"/>
    <row r="26" spans="2:36" ht="13.5" thickBot="1" x14ac:dyDescent="0.25">
      <c r="G26" s="140" t="s">
        <v>257</v>
      </c>
      <c r="H26" s="141"/>
      <c r="I26" s="141"/>
      <c r="J26" s="142"/>
    </row>
    <row r="32" spans="2:36" ht="24" customHeight="1" x14ac:dyDescent="0.2"/>
    <row r="35" ht="27.75" customHeight="1" x14ac:dyDescent="0.2"/>
    <row r="42" ht="14.25" customHeight="1" x14ac:dyDescent="0.2"/>
    <row r="46" ht="24" customHeight="1" x14ac:dyDescent="0.2"/>
    <row r="47" ht="14.25" customHeight="1" x14ac:dyDescent="0.2"/>
    <row r="48" ht="13.5" customHeight="1" x14ac:dyDescent="0.2"/>
    <row r="64" ht="28.5" customHeight="1" x14ac:dyDescent="0.2"/>
    <row r="71" ht="14.25" customHeight="1" x14ac:dyDescent="0.2"/>
    <row r="76" ht="14.25" customHeight="1" x14ac:dyDescent="0.2"/>
    <row r="77" ht="13.5" customHeight="1" x14ac:dyDescent="0.2"/>
  </sheetData>
  <mergeCells count="6">
    <mergeCell ref="G26:J26"/>
    <mergeCell ref="AI2:AJ2"/>
    <mergeCell ref="C21:R21"/>
    <mergeCell ref="C22:R22"/>
    <mergeCell ref="C23:R23"/>
    <mergeCell ref="C24:R24"/>
  </mergeCells>
  <phoneticPr fontId="4" type="noConversion"/>
  <hyperlinks>
    <hyperlink ref="G26:I26" location="'Table of Contents'!A1" display="Link to Table of Contents" xr:uid="{B1F49231-0E94-4226-AD66-A307910FFC6A}"/>
  </hyperlinks>
  <pageMargins left="0.25" right="0.25" top="0.75" bottom="0.75" header="0.3" footer="0.3"/>
  <pageSetup paperSize="9" pageOrder="overThenDown" orientation="landscape" r:id="rId1"/>
  <headerFooter>
    <oddHeader>&amp;C&amp;20NSW Native Vegetation data spreadsheet</oddHeader>
    <oddFooter>&amp;RNSW Native Vegetation data spreadsheet</oddFooter>
  </headerFooter>
  <ignoredErrors>
    <ignoredError sqref="AH13:AH17 C19:Y19 X10:AD10"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N50"/>
  <sheetViews>
    <sheetView topLeftCell="A10" zoomScaleNormal="100" workbookViewId="0">
      <selection activeCell="F35" sqref="F35"/>
    </sheetView>
  </sheetViews>
  <sheetFormatPr defaultColWidth="9.140625" defaultRowHeight="12.75" x14ac:dyDescent="0.2"/>
  <cols>
    <col min="1" max="1" width="9.140625" style="1"/>
    <col min="2" max="2" width="23.7109375" style="1" customWidth="1"/>
    <col min="3" max="3" width="20.7109375" style="1" customWidth="1"/>
    <col min="4" max="12" width="9" style="1" customWidth="1"/>
    <col min="13" max="13" width="9.28515625" style="1" customWidth="1"/>
    <col min="14" max="16384" width="9.140625" style="1"/>
  </cols>
  <sheetData>
    <row r="1" spans="2:14" ht="18" customHeight="1" x14ac:dyDescent="0.2">
      <c r="B1" s="146" t="s">
        <v>253</v>
      </c>
      <c r="C1" s="146"/>
      <c r="D1" s="146"/>
      <c r="E1" s="146"/>
      <c r="F1" s="146"/>
      <c r="G1" s="146"/>
      <c r="H1" s="146"/>
      <c r="I1" s="146"/>
      <c r="J1" s="146"/>
      <c r="K1" s="146"/>
      <c r="L1" s="146"/>
    </row>
    <row r="2" spans="2:14" x14ac:dyDescent="0.2">
      <c r="B2" s="3"/>
      <c r="C2" s="3"/>
    </row>
    <row r="3" spans="2:14" ht="51" x14ac:dyDescent="0.2">
      <c r="B3" s="43" t="s">
        <v>48</v>
      </c>
      <c r="C3" s="46" t="s">
        <v>49</v>
      </c>
      <c r="D3" s="40" t="s">
        <v>50</v>
      </c>
      <c r="E3" s="40" t="s">
        <v>51</v>
      </c>
      <c r="F3" s="40" t="s">
        <v>52</v>
      </c>
      <c r="G3" s="40" t="s">
        <v>53</v>
      </c>
      <c r="H3" s="40" t="s">
        <v>27</v>
      </c>
      <c r="I3" s="40" t="s">
        <v>28</v>
      </c>
      <c r="J3" s="40" t="s">
        <v>29</v>
      </c>
      <c r="K3" s="40" t="s">
        <v>30</v>
      </c>
      <c r="L3" s="40" t="s">
        <v>54</v>
      </c>
      <c r="M3" s="45" t="s">
        <v>32</v>
      </c>
      <c r="N3" s="45" t="s">
        <v>33</v>
      </c>
    </row>
    <row r="4" spans="2:14" x14ac:dyDescent="0.2">
      <c r="B4" s="147" t="s">
        <v>55</v>
      </c>
      <c r="C4" s="105" t="s">
        <v>34</v>
      </c>
      <c r="D4" s="102">
        <v>166.555091265225</v>
      </c>
      <c r="E4" s="106">
        <v>75.999217611678404</v>
      </c>
      <c r="F4" s="106">
        <v>79.494761318802006</v>
      </c>
      <c r="G4" s="106">
        <v>123.722553569723</v>
      </c>
      <c r="H4" s="106">
        <v>118.98134796915301</v>
      </c>
      <c r="I4" s="106">
        <v>138.4164953559779</v>
      </c>
      <c r="J4" s="106">
        <v>113.57</v>
      </c>
      <c r="K4" s="106">
        <v>245.73</v>
      </c>
      <c r="L4" s="107">
        <v>553.38</v>
      </c>
      <c r="M4" s="108">
        <f>AVERAGE(D4:K4)</f>
        <v>132.80868338631993</v>
      </c>
      <c r="N4" s="108">
        <f>AVERAGE(D4:L4)</f>
        <v>179.53882967672882</v>
      </c>
    </row>
    <row r="5" spans="2:14" x14ac:dyDescent="0.2">
      <c r="B5" s="147"/>
      <c r="C5" s="105" t="s">
        <v>35</v>
      </c>
      <c r="D5" s="102">
        <v>4672.3045714391501</v>
      </c>
      <c r="E5" s="106">
        <v>4046.21147740078</v>
      </c>
      <c r="F5" s="106">
        <v>3399.6483286457001</v>
      </c>
      <c r="G5" s="106">
        <v>2667.8645497328398</v>
      </c>
      <c r="H5" s="106">
        <v>3085.59727403433</v>
      </c>
      <c r="I5" s="106">
        <v>3547.3103584676437</v>
      </c>
      <c r="J5" s="106">
        <v>4211.05</v>
      </c>
      <c r="K5" s="106">
        <v>4625.8100000000004</v>
      </c>
      <c r="L5" s="107">
        <v>3071.43</v>
      </c>
      <c r="M5" s="108">
        <f t="shared" ref="M5:M47" si="0">AVERAGE(D5:K5)</f>
        <v>3781.9745699650557</v>
      </c>
      <c r="N5" s="108">
        <f t="shared" ref="N5:N48" si="1">AVERAGE(D5:L5)</f>
        <v>3703.0251733022719</v>
      </c>
    </row>
    <row r="6" spans="2:14" x14ac:dyDescent="0.2">
      <c r="B6" s="147"/>
      <c r="C6" s="105" t="s">
        <v>36</v>
      </c>
      <c r="D6" s="102">
        <v>346.714939698401</v>
      </c>
      <c r="E6" s="106">
        <v>156.08207174216901</v>
      </c>
      <c r="F6" s="106">
        <v>287.56897820302999</v>
      </c>
      <c r="G6" s="106">
        <v>153.926050177592</v>
      </c>
      <c r="H6" s="106">
        <v>200.97110816843099</v>
      </c>
      <c r="I6" s="106">
        <v>267.17611726926145</v>
      </c>
      <c r="J6" s="106">
        <v>480.6</v>
      </c>
      <c r="K6" s="106">
        <v>262.01</v>
      </c>
      <c r="L6" s="107">
        <v>351.01</v>
      </c>
      <c r="M6" s="108">
        <f t="shared" si="0"/>
        <v>269.38115815736057</v>
      </c>
      <c r="N6" s="108">
        <f t="shared" si="1"/>
        <v>278.45102947320942</v>
      </c>
    </row>
    <row r="7" spans="2:14" x14ac:dyDescent="0.2">
      <c r="B7" s="147"/>
      <c r="C7" s="105" t="s">
        <v>37</v>
      </c>
      <c r="D7" s="102">
        <v>1468.2483311237199</v>
      </c>
      <c r="E7" s="106">
        <v>44.558743990394298</v>
      </c>
      <c r="F7" s="106">
        <v>566.60161271357197</v>
      </c>
      <c r="G7" s="106">
        <v>152.29909784780099</v>
      </c>
      <c r="H7" s="106">
        <v>13234.074821459901</v>
      </c>
      <c r="I7" s="106">
        <v>43.790710829284123</v>
      </c>
      <c r="J7" s="106">
        <v>118.73</v>
      </c>
      <c r="K7" s="106">
        <v>1637.58</v>
      </c>
      <c r="L7" s="107">
        <v>48.08</v>
      </c>
      <c r="M7" s="108">
        <f t="shared" si="0"/>
        <v>2158.235414745584</v>
      </c>
      <c r="N7" s="108">
        <f t="shared" si="1"/>
        <v>1923.7737019960748</v>
      </c>
    </row>
    <row r="8" spans="2:14" x14ac:dyDescent="0.2">
      <c r="B8" s="147" t="s">
        <v>56</v>
      </c>
      <c r="C8" s="105" t="s">
        <v>34</v>
      </c>
      <c r="D8" s="102">
        <v>1506.6712503379399</v>
      </c>
      <c r="E8" s="106">
        <v>919.45728926511595</v>
      </c>
      <c r="F8" s="106">
        <v>1879.9354885462201</v>
      </c>
      <c r="G8" s="106">
        <v>1595.26252809177</v>
      </c>
      <c r="H8" s="106">
        <v>1969.7608536646601</v>
      </c>
      <c r="I8" s="106">
        <v>2087.6839521219972</v>
      </c>
      <c r="J8" s="106">
        <v>2669.13</v>
      </c>
      <c r="K8" s="106">
        <v>3512.94</v>
      </c>
      <c r="L8" s="107">
        <v>8429.6</v>
      </c>
      <c r="M8" s="108">
        <f t="shared" si="0"/>
        <v>2017.605170253463</v>
      </c>
      <c r="N8" s="108">
        <f t="shared" si="1"/>
        <v>2730.0490402253004</v>
      </c>
    </row>
    <row r="9" spans="2:14" x14ac:dyDescent="0.2">
      <c r="B9" s="147"/>
      <c r="C9" s="105" t="s">
        <v>35</v>
      </c>
      <c r="D9" s="102">
        <v>551.66514813372805</v>
      </c>
      <c r="E9" s="106">
        <v>267.82901435838301</v>
      </c>
      <c r="F9" s="106">
        <v>395.413198605361</v>
      </c>
      <c r="G9" s="106">
        <v>425.04895778615298</v>
      </c>
      <c r="H9" s="106">
        <v>407.193533060302</v>
      </c>
      <c r="I9" s="106">
        <v>245.97789540037206</v>
      </c>
      <c r="J9" s="106">
        <v>150.6</v>
      </c>
      <c r="K9" s="106">
        <v>193.9</v>
      </c>
      <c r="L9" s="107">
        <v>1690.52</v>
      </c>
      <c r="M9" s="108">
        <f t="shared" si="0"/>
        <v>329.70346841803735</v>
      </c>
      <c r="N9" s="108">
        <f t="shared" si="1"/>
        <v>480.90530526047769</v>
      </c>
    </row>
    <row r="10" spans="2:14" x14ac:dyDescent="0.2">
      <c r="B10" s="147"/>
      <c r="C10" s="105" t="s">
        <v>36</v>
      </c>
      <c r="D10" s="102">
        <v>179.91288235899</v>
      </c>
      <c r="E10" s="106">
        <v>215.45535832708899</v>
      </c>
      <c r="F10" s="106">
        <v>527.15963677014599</v>
      </c>
      <c r="G10" s="106">
        <v>362.42802663758903</v>
      </c>
      <c r="H10" s="106">
        <v>511.56101682322401</v>
      </c>
      <c r="I10" s="106">
        <v>401.72133154807238</v>
      </c>
      <c r="J10" s="106">
        <v>341.06</v>
      </c>
      <c r="K10" s="106">
        <v>374.57</v>
      </c>
      <c r="L10" s="107">
        <v>1585.06</v>
      </c>
      <c r="M10" s="108">
        <f t="shared" si="0"/>
        <v>364.23353155813879</v>
      </c>
      <c r="N10" s="108">
        <f t="shared" si="1"/>
        <v>499.88091694056777</v>
      </c>
    </row>
    <row r="11" spans="2:14" x14ac:dyDescent="0.2">
      <c r="B11" s="147"/>
      <c r="C11" s="105" t="s">
        <v>37</v>
      </c>
      <c r="D11" s="102">
        <v>18.703901920089098</v>
      </c>
      <c r="E11" s="106">
        <v>0.57483635097487995</v>
      </c>
      <c r="F11" s="106">
        <v>500.49867427003699</v>
      </c>
      <c r="G11" s="106">
        <v>19862.594530384999</v>
      </c>
      <c r="H11" s="106">
        <v>3810.7280987428499</v>
      </c>
      <c r="I11" s="106">
        <v>631.72861425586473</v>
      </c>
      <c r="J11" s="106">
        <v>1465.72</v>
      </c>
      <c r="K11" s="106">
        <v>2985.58</v>
      </c>
      <c r="L11" s="107">
        <v>19.93</v>
      </c>
      <c r="M11" s="108">
        <f t="shared" si="0"/>
        <v>3659.5160819906023</v>
      </c>
      <c r="N11" s="108">
        <f t="shared" si="1"/>
        <v>3255.1176284360909</v>
      </c>
    </row>
    <row r="12" spans="2:14" x14ac:dyDescent="0.2">
      <c r="B12" s="147" t="s">
        <v>57</v>
      </c>
      <c r="C12" s="105" t="s">
        <v>34</v>
      </c>
      <c r="D12" s="102">
        <v>125.029102809276</v>
      </c>
      <c r="E12" s="106">
        <v>51.072318026741499</v>
      </c>
      <c r="F12" s="106">
        <v>62.447159361521599</v>
      </c>
      <c r="G12" s="106">
        <v>54.953083104606499</v>
      </c>
      <c r="H12" s="106">
        <v>46.843739869383903</v>
      </c>
      <c r="I12" s="106">
        <v>119.67729738188983</v>
      </c>
      <c r="J12" s="106">
        <v>66.36</v>
      </c>
      <c r="K12" s="106">
        <v>135.38999999999999</v>
      </c>
      <c r="L12" s="107">
        <v>91</v>
      </c>
      <c r="M12" s="108">
        <f t="shared" si="0"/>
        <v>82.721587569177416</v>
      </c>
      <c r="N12" s="108">
        <f t="shared" si="1"/>
        <v>83.641411172602147</v>
      </c>
    </row>
    <row r="13" spans="2:14" x14ac:dyDescent="0.2">
      <c r="B13" s="147"/>
      <c r="C13" s="105" t="s">
        <v>35</v>
      </c>
      <c r="D13" s="102">
        <v>72.683897781486195</v>
      </c>
      <c r="E13" s="106">
        <v>72.067556887005594</v>
      </c>
      <c r="F13" s="106">
        <v>51.542393132999997</v>
      </c>
      <c r="G13" s="106">
        <v>15.585797658132501</v>
      </c>
      <c r="H13" s="106">
        <v>10.534926247082501</v>
      </c>
      <c r="I13" s="106">
        <v>36.193866758241342</v>
      </c>
      <c r="J13" s="106">
        <v>16.350000000000001</v>
      </c>
      <c r="K13" s="106">
        <v>36.97</v>
      </c>
      <c r="L13" s="107">
        <v>23.15</v>
      </c>
      <c r="M13" s="108">
        <f t="shared" si="0"/>
        <v>38.99105480811852</v>
      </c>
      <c r="N13" s="108">
        <f t="shared" si="1"/>
        <v>37.230937607216461</v>
      </c>
    </row>
    <row r="14" spans="2:14" x14ac:dyDescent="0.2">
      <c r="B14" s="147"/>
      <c r="C14" s="105" t="s">
        <v>36</v>
      </c>
      <c r="D14" s="102">
        <v>188.872134844897</v>
      </c>
      <c r="E14" s="106">
        <v>160.15781529709801</v>
      </c>
      <c r="F14" s="106">
        <v>274.36669007785099</v>
      </c>
      <c r="G14" s="106">
        <v>313.21943411401202</v>
      </c>
      <c r="H14" s="106">
        <v>275.68198781117201</v>
      </c>
      <c r="I14" s="106">
        <v>538.70592706906643</v>
      </c>
      <c r="J14" s="106">
        <v>339.24</v>
      </c>
      <c r="K14" s="106">
        <v>435.52</v>
      </c>
      <c r="L14" s="107">
        <v>346.58</v>
      </c>
      <c r="M14" s="108">
        <f t="shared" si="0"/>
        <v>315.72049865176206</v>
      </c>
      <c r="N14" s="108">
        <f t="shared" si="1"/>
        <v>319.14933213489962</v>
      </c>
    </row>
    <row r="15" spans="2:14" x14ac:dyDescent="0.2">
      <c r="B15" s="147"/>
      <c r="C15" s="105" t="s">
        <v>37</v>
      </c>
      <c r="D15" s="102">
        <v>351.28390652313601</v>
      </c>
      <c r="E15" s="106">
        <v>440.27252019466601</v>
      </c>
      <c r="F15" s="106">
        <v>815.19490678823604</v>
      </c>
      <c r="G15" s="106">
        <v>1782.53507344737</v>
      </c>
      <c r="H15" s="106">
        <v>7817.0764230530003</v>
      </c>
      <c r="I15" s="106">
        <v>283.99392863978238</v>
      </c>
      <c r="J15" s="106">
        <v>408.85</v>
      </c>
      <c r="K15" s="106">
        <v>1940.5</v>
      </c>
      <c r="L15" s="107">
        <v>930.8</v>
      </c>
      <c r="M15" s="108">
        <f t="shared" si="0"/>
        <v>1729.9633448307738</v>
      </c>
      <c r="N15" s="108">
        <f t="shared" si="1"/>
        <v>1641.1674176273546</v>
      </c>
    </row>
    <row r="16" spans="2:14" x14ac:dyDescent="0.2">
      <c r="B16" s="147" t="s">
        <v>58</v>
      </c>
      <c r="C16" s="105" t="s">
        <v>34</v>
      </c>
      <c r="D16" s="102">
        <v>455.91616776361701</v>
      </c>
      <c r="E16" s="106">
        <v>307.66669395155901</v>
      </c>
      <c r="F16" s="106">
        <v>294.78135018407397</v>
      </c>
      <c r="G16" s="106">
        <v>430.89566724465698</v>
      </c>
      <c r="H16" s="106">
        <v>418.73447449326801</v>
      </c>
      <c r="I16" s="106">
        <v>650.48583114738585</v>
      </c>
      <c r="J16" s="106">
        <v>297.22000000000003</v>
      </c>
      <c r="K16" s="106">
        <v>684.14</v>
      </c>
      <c r="L16" s="107">
        <v>632.95000000000005</v>
      </c>
      <c r="M16" s="108">
        <f t="shared" si="0"/>
        <v>442.48002309807015</v>
      </c>
      <c r="N16" s="108">
        <f t="shared" si="1"/>
        <v>463.64335386495128</v>
      </c>
    </row>
    <row r="17" spans="2:14" x14ac:dyDescent="0.2">
      <c r="B17" s="147"/>
      <c r="C17" s="105" t="s">
        <v>35</v>
      </c>
      <c r="D17" s="102">
        <v>1017.3730358238899</v>
      </c>
      <c r="E17" s="106">
        <v>732.19990498410903</v>
      </c>
      <c r="F17" s="106">
        <v>1036.48289412693</v>
      </c>
      <c r="G17" s="106">
        <v>1320.4467375822401</v>
      </c>
      <c r="H17" s="106">
        <v>807.16426973567002</v>
      </c>
      <c r="I17" s="106">
        <v>763.20300020544846</v>
      </c>
      <c r="J17" s="106">
        <v>1031.22</v>
      </c>
      <c r="K17" s="106">
        <v>1362.16</v>
      </c>
      <c r="L17" s="107">
        <v>936.88</v>
      </c>
      <c r="M17" s="108">
        <f t="shared" si="0"/>
        <v>1008.7812303072859</v>
      </c>
      <c r="N17" s="108">
        <f t="shared" si="1"/>
        <v>1000.7922047175875</v>
      </c>
    </row>
    <row r="18" spans="2:14" x14ac:dyDescent="0.2">
      <c r="B18" s="147"/>
      <c r="C18" s="105" t="s">
        <v>36</v>
      </c>
      <c r="D18" s="102">
        <v>546.37884069969004</v>
      </c>
      <c r="E18" s="106">
        <v>561.67204646922505</v>
      </c>
      <c r="F18" s="106">
        <v>686.33365207807299</v>
      </c>
      <c r="G18" s="106">
        <v>605.56083349652397</v>
      </c>
      <c r="H18" s="106">
        <v>545.03165022180804</v>
      </c>
      <c r="I18" s="106">
        <v>603.75848347024601</v>
      </c>
      <c r="J18" s="106">
        <v>441.66</v>
      </c>
      <c r="K18" s="106">
        <v>864.35</v>
      </c>
      <c r="L18" s="107">
        <v>908.37</v>
      </c>
      <c r="M18" s="108">
        <f t="shared" si="0"/>
        <v>606.84318830444579</v>
      </c>
      <c r="N18" s="108">
        <f t="shared" si="1"/>
        <v>640.34616738172963</v>
      </c>
    </row>
    <row r="19" spans="2:14" x14ac:dyDescent="0.2">
      <c r="B19" s="147"/>
      <c r="C19" s="105" t="s">
        <v>37</v>
      </c>
      <c r="D19" s="102">
        <v>1461.3129037281899</v>
      </c>
      <c r="E19" s="106">
        <v>91.093025871680098</v>
      </c>
      <c r="F19" s="106">
        <v>374.54376157945501</v>
      </c>
      <c r="G19" s="106">
        <v>1590.00150754783</v>
      </c>
      <c r="H19" s="106">
        <v>13131.3730267516</v>
      </c>
      <c r="I19" s="106">
        <v>513.27175240724068</v>
      </c>
      <c r="J19" s="106">
        <v>3.28</v>
      </c>
      <c r="K19" s="106">
        <v>6338.9</v>
      </c>
      <c r="L19" s="107">
        <v>321.66000000000003</v>
      </c>
      <c r="M19" s="108">
        <f t="shared" si="0"/>
        <v>2937.9719972357489</v>
      </c>
      <c r="N19" s="108">
        <f t="shared" si="1"/>
        <v>2647.2706642095545</v>
      </c>
    </row>
    <row r="20" spans="2:14" x14ac:dyDescent="0.2">
      <c r="B20" s="147" t="s">
        <v>59</v>
      </c>
      <c r="C20" s="105" t="s">
        <v>34</v>
      </c>
      <c r="D20" s="102">
        <v>40.858773734179799</v>
      </c>
      <c r="E20" s="106">
        <v>13.0328007133649</v>
      </c>
      <c r="F20" s="106">
        <v>104.686886921542</v>
      </c>
      <c r="G20" s="106">
        <v>103.52064220971999</v>
      </c>
      <c r="H20" s="106">
        <v>109.336541213248</v>
      </c>
      <c r="I20" s="106">
        <v>86.618466352694938</v>
      </c>
      <c r="J20" s="106">
        <v>217.39</v>
      </c>
      <c r="K20" s="106">
        <v>190.01</v>
      </c>
      <c r="L20" s="107">
        <v>259.25</v>
      </c>
      <c r="M20" s="108">
        <f t="shared" si="0"/>
        <v>108.1817638930937</v>
      </c>
      <c r="N20" s="108">
        <f t="shared" si="1"/>
        <v>124.96712346052774</v>
      </c>
    </row>
    <row r="21" spans="2:14" x14ac:dyDescent="0.2">
      <c r="B21" s="147"/>
      <c r="C21" s="105" t="s">
        <v>35</v>
      </c>
      <c r="D21" s="102">
        <v>1816.25541741078</v>
      </c>
      <c r="E21" s="106">
        <v>2060.4833167366801</v>
      </c>
      <c r="F21" s="106">
        <v>2403.10372006226</v>
      </c>
      <c r="G21" s="106">
        <v>2531.76555820054</v>
      </c>
      <c r="H21" s="106">
        <v>3109.2698771001601</v>
      </c>
      <c r="I21" s="106">
        <v>2815.6917332716584</v>
      </c>
      <c r="J21" s="106">
        <v>4146.16</v>
      </c>
      <c r="K21" s="106">
        <v>5335.69</v>
      </c>
      <c r="L21" s="107">
        <v>3817.16</v>
      </c>
      <c r="M21" s="108">
        <f t="shared" si="0"/>
        <v>3027.3024528477595</v>
      </c>
      <c r="N21" s="108">
        <f t="shared" si="1"/>
        <v>3115.0644025313418</v>
      </c>
    </row>
    <row r="22" spans="2:14" x14ac:dyDescent="0.2">
      <c r="B22" s="147"/>
      <c r="C22" s="105" t="s">
        <v>36</v>
      </c>
      <c r="D22" s="102">
        <v>12.8612362290125</v>
      </c>
      <c r="E22" s="106">
        <v>6.83521104245792</v>
      </c>
      <c r="F22" s="106">
        <v>128.661779163256</v>
      </c>
      <c r="G22" s="106">
        <v>30.726971864428499</v>
      </c>
      <c r="H22" s="106">
        <v>48.327224157171898</v>
      </c>
      <c r="I22" s="106">
        <v>71.289423106381008</v>
      </c>
      <c r="J22" s="106">
        <v>40.61</v>
      </c>
      <c r="K22" s="106">
        <v>53.63</v>
      </c>
      <c r="L22" s="107">
        <v>97.44</v>
      </c>
      <c r="M22" s="108">
        <f t="shared" si="0"/>
        <v>49.11773069533848</v>
      </c>
      <c r="N22" s="108">
        <f t="shared" si="1"/>
        <v>54.486871729189758</v>
      </c>
    </row>
    <row r="23" spans="2:14" x14ac:dyDescent="0.2">
      <c r="B23" s="147"/>
      <c r="C23" s="105" t="s">
        <v>37</v>
      </c>
      <c r="D23" s="102">
        <v>680.43556034488699</v>
      </c>
      <c r="E23" s="106">
        <v>0</v>
      </c>
      <c r="F23" s="106">
        <v>0</v>
      </c>
      <c r="G23" s="106">
        <v>81.357162830051294</v>
      </c>
      <c r="H23" s="106">
        <v>99.496326610912107</v>
      </c>
      <c r="I23" s="106">
        <v>1580.8248628515576</v>
      </c>
      <c r="J23" s="106">
        <v>106.91</v>
      </c>
      <c r="K23" s="106">
        <v>0</v>
      </c>
      <c r="L23" s="107">
        <v>0</v>
      </c>
      <c r="M23" s="108">
        <f t="shared" si="0"/>
        <v>318.62798907967596</v>
      </c>
      <c r="N23" s="108">
        <f t="shared" si="1"/>
        <v>283.22487918193417</v>
      </c>
    </row>
    <row r="24" spans="2:14" x14ac:dyDescent="0.2">
      <c r="B24" s="147" t="s">
        <v>60</v>
      </c>
      <c r="C24" s="105" t="s">
        <v>34</v>
      </c>
      <c r="D24" s="102">
        <v>1148.2269584390899</v>
      </c>
      <c r="E24" s="106">
        <v>537.13722841515698</v>
      </c>
      <c r="F24" s="106">
        <v>405.71194750836798</v>
      </c>
      <c r="G24" s="106">
        <v>875.36732131894303</v>
      </c>
      <c r="H24" s="106">
        <v>983.99156103970699</v>
      </c>
      <c r="I24" s="106">
        <v>856.81153460665939</v>
      </c>
      <c r="J24" s="106">
        <v>927.79</v>
      </c>
      <c r="K24" s="106">
        <v>1549.3</v>
      </c>
      <c r="L24" s="107">
        <v>606.13</v>
      </c>
      <c r="M24" s="108">
        <f t="shared" si="0"/>
        <v>910.54206891599051</v>
      </c>
      <c r="N24" s="108">
        <f t="shared" si="1"/>
        <v>876.71850570310266</v>
      </c>
    </row>
    <row r="25" spans="2:14" x14ac:dyDescent="0.2">
      <c r="B25" s="147"/>
      <c r="C25" s="105" t="s">
        <v>35</v>
      </c>
      <c r="D25" s="102">
        <v>3834.0464326509</v>
      </c>
      <c r="E25" s="106">
        <v>2030.95091345535</v>
      </c>
      <c r="F25" s="106">
        <v>3369.4162816053999</v>
      </c>
      <c r="G25" s="106">
        <v>4413.72434471624</v>
      </c>
      <c r="H25" s="106">
        <v>3865.10565589731</v>
      </c>
      <c r="I25" s="106">
        <v>2429.9545958613066</v>
      </c>
      <c r="J25" s="106">
        <v>3661.63</v>
      </c>
      <c r="K25" s="106">
        <v>9382.8700000000008</v>
      </c>
      <c r="L25" s="107">
        <v>3769.02</v>
      </c>
      <c r="M25" s="108">
        <f t="shared" si="0"/>
        <v>4123.462278023313</v>
      </c>
      <c r="N25" s="108">
        <f t="shared" si="1"/>
        <v>4084.079802687389</v>
      </c>
    </row>
    <row r="26" spans="2:14" x14ac:dyDescent="0.2">
      <c r="B26" s="147"/>
      <c r="C26" s="105" t="s">
        <v>36</v>
      </c>
      <c r="D26" s="102">
        <v>261.34121941552701</v>
      </c>
      <c r="E26" s="106">
        <v>307.438365455118</v>
      </c>
      <c r="F26" s="106">
        <v>336.44401295434</v>
      </c>
      <c r="G26" s="106">
        <v>305.76972321606598</v>
      </c>
      <c r="H26" s="106">
        <v>654.38320264427705</v>
      </c>
      <c r="I26" s="106">
        <v>540.61622505049866</v>
      </c>
      <c r="J26" s="106">
        <v>702.67</v>
      </c>
      <c r="K26" s="106">
        <v>835.96</v>
      </c>
      <c r="L26" s="107">
        <v>491.93</v>
      </c>
      <c r="M26" s="108">
        <f t="shared" si="0"/>
        <v>493.07784359197836</v>
      </c>
      <c r="N26" s="108">
        <f t="shared" si="1"/>
        <v>492.95030541509186</v>
      </c>
    </row>
    <row r="27" spans="2:14" x14ac:dyDescent="0.2">
      <c r="B27" s="147"/>
      <c r="C27" s="105" t="s">
        <v>37</v>
      </c>
      <c r="D27" s="102">
        <v>2734.18797005024</v>
      </c>
      <c r="E27" s="106">
        <v>77.834667805338199</v>
      </c>
      <c r="F27" s="106">
        <v>15.4560221564247</v>
      </c>
      <c r="G27" s="106">
        <v>1780.55166024553</v>
      </c>
      <c r="H27" s="106">
        <v>11900.3773051727</v>
      </c>
      <c r="I27" s="106">
        <v>917.88455344847216</v>
      </c>
      <c r="J27" s="106">
        <v>242.04</v>
      </c>
      <c r="K27" s="106">
        <v>4943.6099999999997</v>
      </c>
      <c r="L27" s="107">
        <v>375.87</v>
      </c>
      <c r="M27" s="108">
        <f t="shared" si="0"/>
        <v>2826.4927723598385</v>
      </c>
      <c r="N27" s="108">
        <f t="shared" si="1"/>
        <v>2554.2013532087453</v>
      </c>
    </row>
    <row r="28" spans="2:14" x14ac:dyDescent="0.2">
      <c r="B28" s="147" t="s">
        <v>61</v>
      </c>
      <c r="C28" s="105" t="s">
        <v>34</v>
      </c>
      <c r="D28" s="102">
        <v>2345.6330572881998</v>
      </c>
      <c r="E28" s="106">
        <v>2143.6384328510999</v>
      </c>
      <c r="F28" s="106">
        <v>2528.0338941239402</v>
      </c>
      <c r="G28" s="106">
        <v>2600.7004520117598</v>
      </c>
      <c r="H28" s="106">
        <v>2829.6442080728898</v>
      </c>
      <c r="I28" s="106">
        <v>2269.2868802018074</v>
      </c>
      <c r="J28" s="106">
        <v>3872.89</v>
      </c>
      <c r="K28" s="106">
        <v>3578.95</v>
      </c>
      <c r="L28" s="107">
        <v>1891.35</v>
      </c>
      <c r="M28" s="108">
        <f t="shared" si="0"/>
        <v>2771.0971155687121</v>
      </c>
      <c r="N28" s="108">
        <f t="shared" si="1"/>
        <v>2673.3474360610771</v>
      </c>
    </row>
    <row r="29" spans="2:14" x14ac:dyDescent="0.2">
      <c r="B29" s="147"/>
      <c r="C29" s="105" t="s">
        <v>35</v>
      </c>
      <c r="D29" s="102">
        <v>930.59478694862798</v>
      </c>
      <c r="E29" s="106">
        <v>652.44757576350605</v>
      </c>
      <c r="F29" s="106">
        <v>1151.01864960834</v>
      </c>
      <c r="G29" s="106">
        <v>448.08117197835401</v>
      </c>
      <c r="H29" s="106">
        <v>598.70379938585995</v>
      </c>
      <c r="I29" s="106">
        <v>392.8765729408529</v>
      </c>
      <c r="J29" s="106">
        <v>198.27</v>
      </c>
      <c r="K29" s="106">
        <v>469.92</v>
      </c>
      <c r="L29" s="107">
        <v>990.41</v>
      </c>
      <c r="M29" s="108">
        <f t="shared" si="0"/>
        <v>605.2390695781927</v>
      </c>
      <c r="N29" s="108">
        <f t="shared" si="1"/>
        <v>648.03583962506013</v>
      </c>
    </row>
    <row r="30" spans="2:14" x14ac:dyDescent="0.2">
      <c r="B30" s="147"/>
      <c r="C30" s="105" t="s">
        <v>36</v>
      </c>
      <c r="D30" s="102">
        <v>487.95403090256502</v>
      </c>
      <c r="E30" s="106">
        <v>295.45783722503802</v>
      </c>
      <c r="F30" s="106">
        <v>336.34773144118401</v>
      </c>
      <c r="G30" s="106">
        <v>258.98982408011898</v>
      </c>
      <c r="H30" s="106">
        <v>546.18631578912903</v>
      </c>
      <c r="I30" s="106">
        <v>833.99070481426099</v>
      </c>
      <c r="J30" s="106">
        <v>218.02</v>
      </c>
      <c r="K30" s="106">
        <v>626.86</v>
      </c>
      <c r="L30" s="107">
        <v>524.20000000000005</v>
      </c>
      <c r="M30" s="108">
        <f t="shared" si="0"/>
        <v>450.47580553153699</v>
      </c>
      <c r="N30" s="108">
        <f t="shared" si="1"/>
        <v>458.6673826946996</v>
      </c>
    </row>
    <row r="31" spans="2:14" x14ac:dyDescent="0.2">
      <c r="B31" s="147"/>
      <c r="C31" s="105" t="s">
        <v>37</v>
      </c>
      <c r="D31" s="102">
        <v>1863.7544552601701</v>
      </c>
      <c r="E31" s="106">
        <v>364.18905858619598</v>
      </c>
      <c r="F31" s="106">
        <v>1196.67154385346</v>
      </c>
      <c r="G31" s="106">
        <v>260.15786814963798</v>
      </c>
      <c r="H31" s="106">
        <v>1884.3716987283599</v>
      </c>
      <c r="I31" s="106">
        <v>260.71394697626693</v>
      </c>
      <c r="J31" s="106">
        <v>5525.39</v>
      </c>
      <c r="K31" s="106">
        <v>302.51</v>
      </c>
      <c r="L31" s="107">
        <v>57.32</v>
      </c>
      <c r="M31" s="108">
        <f t="shared" si="0"/>
        <v>1457.2198214442615</v>
      </c>
      <c r="N31" s="108">
        <f t="shared" si="1"/>
        <v>1301.6753968393434</v>
      </c>
    </row>
    <row r="32" spans="2:14" x14ac:dyDescent="0.2">
      <c r="B32" s="147" t="s">
        <v>62</v>
      </c>
      <c r="C32" s="105" t="s">
        <v>34</v>
      </c>
      <c r="D32" s="102">
        <v>1041.16815166843</v>
      </c>
      <c r="E32" s="106">
        <v>524.87687076418104</v>
      </c>
      <c r="F32" s="106">
        <v>727.84918047604197</v>
      </c>
      <c r="G32" s="106">
        <v>747.06836088177602</v>
      </c>
      <c r="H32" s="106">
        <v>606.51341872661203</v>
      </c>
      <c r="I32" s="106">
        <v>862.75736644523101</v>
      </c>
      <c r="J32" s="106">
        <v>617.36</v>
      </c>
      <c r="K32" s="106">
        <v>993.42</v>
      </c>
      <c r="L32" s="107">
        <v>5824.25</v>
      </c>
      <c r="M32" s="108">
        <f t="shared" si="0"/>
        <v>765.12666862028402</v>
      </c>
      <c r="N32" s="108">
        <f t="shared" si="1"/>
        <v>1327.2514832180302</v>
      </c>
    </row>
    <row r="33" spans="2:14" x14ac:dyDescent="0.2">
      <c r="B33" s="147"/>
      <c r="C33" s="105" t="s">
        <v>35</v>
      </c>
      <c r="D33" s="102">
        <v>1164.3685667930799</v>
      </c>
      <c r="E33" s="106">
        <v>699.83522811879698</v>
      </c>
      <c r="F33" s="106">
        <v>1024.8796365472299</v>
      </c>
      <c r="G33" s="106">
        <v>750.22224419454301</v>
      </c>
      <c r="H33" s="106">
        <v>876.63734649236005</v>
      </c>
      <c r="I33" s="106">
        <v>489.7840100511321</v>
      </c>
      <c r="J33" s="106">
        <v>1951.5</v>
      </c>
      <c r="K33" s="106">
        <v>2881.32</v>
      </c>
      <c r="L33" s="107">
        <v>641.54</v>
      </c>
      <c r="M33" s="108">
        <f t="shared" si="0"/>
        <v>1229.8183790246428</v>
      </c>
      <c r="N33" s="108">
        <f t="shared" si="1"/>
        <v>1164.4541146885713</v>
      </c>
    </row>
    <row r="34" spans="2:14" x14ac:dyDescent="0.2">
      <c r="B34" s="147"/>
      <c r="C34" s="105" t="s">
        <v>36</v>
      </c>
      <c r="D34" s="102">
        <v>176.011485104207</v>
      </c>
      <c r="E34" s="106">
        <v>85.5558136250621</v>
      </c>
      <c r="F34" s="106">
        <v>123.451859710804</v>
      </c>
      <c r="G34" s="106">
        <v>250.76397600806999</v>
      </c>
      <c r="H34" s="106">
        <v>238.56513523656</v>
      </c>
      <c r="I34" s="106">
        <v>171.67447560514287</v>
      </c>
      <c r="J34" s="106">
        <v>98.26</v>
      </c>
      <c r="K34" s="106">
        <v>182.86</v>
      </c>
      <c r="L34" s="107">
        <v>988.57</v>
      </c>
      <c r="M34" s="108">
        <f t="shared" si="0"/>
        <v>165.89284316123076</v>
      </c>
      <c r="N34" s="108">
        <f t="shared" si="1"/>
        <v>257.30141614331626</v>
      </c>
    </row>
    <row r="35" spans="2:14" x14ac:dyDescent="0.2">
      <c r="B35" s="147"/>
      <c r="C35" s="105" t="s">
        <v>37</v>
      </c>
      <c r="D35" s="102">
        <v>7554.4190091686296</v>
      </c>
      <c r="E35" s="106">
        <v>11.9245088599636</v>
      </c>
      <c r="F35" s="106">
        <v>155.11106845341899</v>
      </c>
      <c r="G35" s="106">
        <v>28663.032703097699</v>
      </c>
      <c r="H35" s="106">
        <v>6802.2998484458203</v>
      </c>
      <c r="I35" s="106">
        <v>204.77210018394493</v>
      </c>
      <c r="J35" s="106">
        <v>212.43</v>
      </c>
      <c r="K35" s="106">
        <v>455.8</v>
      </c>
      <c r="L35" s="107">
        <v>4342.22</v>
      </c>
      <c r="M35" s="108">
        <f t="shared" si="0"/>
        <v>5507.473654776185</v>
      </c>
      <c r="N35" s="108">
        <f t="shared" si="1"/>
        <v>5378.0010264677203</v>
      </c>
    </row>
    <row r="36" spans="2:14" x14ac:dyDescent="0.2">
      <c r="B36" s="147" t="s">
        <v>63</v>
      </c>
      <c r="C36" s="105" t="s">
        <v>34</v>
      </c>
      <c r="D36" s="102">
        <v>193.07725457554201</v>
      </c>
      <c r="E36" s="106">
        <v>55.166403095247802</v>
      </c>
      <c r="F36" s="106">
        <v>136.13127424915899</v>
      </c>
      <c r="G36" s="106">
        <v>129.34229907753999</v>
      </c>
      <c r="H36" s="106">
        <v>228.649690237778</v>
      </c>
      <c r="I36" s="106">
        <v>351.65778112198751</v>
      </c>
      <c r="J36" s="106">
        <v>227.9</v>
      </c>
      <c r="K36" s="106">
        <v>291.13</v>
      </c>
      <c r="L36" s="107">
        <v>660.02</v>
      </c>
      <c r="M36" s="108">
        <f t="shared" si="0"/>
        <v>201.6318377946568</v>
      </c>
      <c r="N36" s="108">
        <f t="shared" si="1"/>
        <v>252.5638558174727</v>
      </c>
    </row>
    <row r="37" spans="2:14" x14ac:dyDescent="0.2">
      <c r="B37" s="147"/>
      <c r="C37" s="105" t="s">
        <v>35</v>
      </c>
      <c r="D37" s="102">
        <v>2387.37282749408</v>
      </c>
      <c r="E37" s="106">
        <v>2356.0846915869602</v>
      </c>
      <c r="F37" s="106">
        <v>3152.7327806615099</v>
      </c>
      <c r="G37" s="106">
        <v>3780.4309270266799</v>
      </c>
      <c r="H37" s="106">
        <v>3108.9660469577698</v>
      </c>
      <c r="I37" s="106">
        <v>3444.597628918556</v>
      </c>
      <c r="J37" s="106">
        <v>2212.9299999999998</v>
      </c>
      <c r="K37" s="106">
        <v>2513.6999999999998</v>
      </c>
      <c r="L37" s="107">
        <v>2036.51</v>
      </c>
      <c r="M37" s="108">
        <f t="shared" si="0"/>
        <v>2869.6018628306947</v>
      </c>
      <c r="N37" s="108">
        <f t="shared" si="1"/>
        <v>2777.0361002939508</v>
      </c>
    </row>
    <row r="38" spans="2:14" x14ac:dyDescent="0.2">
      <c r="B38" s="147"/>
      <c r="C38" s="105" t="s">
        <v>36</v>
      </c>
      <c r="D38" s="102">
        <v>53.504664817315899</v>
      </c>
      <c r="E38" s="106">
        <v>24.262699335780201</v>
      </c>
      <c r="F38" s="106">
        <v>109.62300378620699</v>
      </c>
      <c r="G38" s="106">
        <v>78.784069471379595</v>
      </c>
      <c r="H38" s="106">
        <v>107.335621165391</v>
      </c>
      <c r="I38" s="106">
        <v>196.37628971019288</v>
      </c>
      <c r="J38" s="106">
        <v>38.56</v>
      </c>
      <c r="K38" s="106">
        <v>46.35</v>
      </c>
      <c r="L38" s="107">
        <v>404.61</v>
      </c>
      <c r="M38" s="108">
        <f t="shared" si="0"/>
        <v>81.849543535783326</v>
      </c>
      <c r="N38" s="108">
        <f t="shared" si="1"/>
        <v>117.71181647625184</v>
      </c>
    </row>
    <row r="39" spans="2:14" x14ac:dyDescent="0.2">
      <c r="B39" s="147"/>
      <c r="C39" s="105" t="s">
        <v>37</v>
      </c>
      <c r="D39" s="102">
        <v>0</v>
      </c>
      <c r="E39" s="106">
        <v>0</v>
      </c>
      <c r="F39" s="106">
        <v>5.6137555565642403</v>
      </c>
      <c r="G39" s="106">
        <v>929.13490983629799</v>
      </c>
      <c r="H39" s="106">
        <v>6.4278960261775397</v>
      </c>
      <c r="I39" s="106">
        <v>384.93992325071696</v>
      </c>
      <c r="J39" s="106">
        <v>56.19</v>
      </c>
      <c r="K39" s="106">
        <v>45.55</v>
      </c>
      <c r="L39" s="107">
        <v>18.47</v>
      </c>
      <c r="M39" s="108">
        <f t="shared" si="0"/>
        <v>178.4820605837196</v>
      </c>
      <c r="N39" s="108">
        <f t="shared" si="1"/>
        <v>160.70294274108409</v>
      </c>
    </row>
    <row r="40" spans="2:14" x14ac:dyDescent="0.2">
      <c r="B40" s="147" t="s">
        <v>64</v>
      </c>
      <c r="C40" s="105" t="s">
        <v>34</v>
      </c>
      <c r="D40" s="102">
        <v>287.57630270053397</v>
      </c>
      <c r="E40" s="106">
        <v>153.676726117686</v>
      </c>
      <c r="F40" s="106">
        <v>276.73677875008798</v>
      </c>
      <c r="G40" s="106">
        <v>227.381134055562</v>
      </c>
      <c r="H40" s="106">
        <v>276.950405335943</v>
      </c>
      <c r="I40" s="106">
        <v>208.53903681041066</v>
      </c>
      <c r="J40" s="106">
        <v>330.55</v>
      </c>
      <c r="K40" s="106">
        <v>537.26</v>
      </c>
      <c r="L40" s="107">
        <v>446.12</v>
      </c>
      <c r="M40" s="108">
        <f t="shared" si="0"/>
        <v>287.33379797127793</v>
      </c>
      <c r="N40" s="108">
        <f t="shared" si="1"/>
        <v>304.97670930780259</v>
      </c>
    </row>
    <row r="41" spans="2:14" x14ac:dyDescent="0.2">
      <c r="B41" s="147"/>
      <c r="C41" s="105" t="s">
        <v>35</v>
      </c>
      <c r="D41" s="102">
        <v>4354.7091154518403</v>
      </c>
      <c r="E41" s="106">
        <v>4410.6840180342597</v>
      </c>
      <c r="F41" s="106">
        <v>4687.4001880329997</v>
      </c>
      <c r="G41" s="106">
        <v>5173.1578522596201</v>
      </c>
      <c r="H41" s="106">
        <v>4261.09625297611</v>
      </c>
      <c r="I41" s="106">
        <v>4370.6824761219259</v>
      </c>
      <c r="J41" s="106">
        <v>4239.0200000000004</v>
      </c>
      <c r="K41" s="106">
        <v>6668.81</v>
      </c>
      <c r="L41" s="107">
        <v>4450.05</v>
      </c>
      <c r="M41" s="108">
        <f t="shared" si="0"/>
        <v>4770.6949878595942</v>
      </c>
      <c r="N41" s="108">
        <f t="shared" si="1"/>
        <v>4735.0677669863062</v>
      </c>
    </row>
    <row r="42" spans="2:14" x14ac:dyDescent="0.2">
      <c r="B42" s="147"/>
      <c r="C42" s="105" t="s">
        <v>36</v>
      </c>
      <c r="D42" s="102">
        <v>246.940276775347</v>
      </c>
      <c r="E42" s="106">
        <v>191.918533624925</v>
      </c>
      <c r="F42" s="106">
        <v>347.920454523839</v>
      </c>
      <c r="G42" s="106">
        <v>234.311506053686</v>
      </c>
      <c r="H42" s="106">
        <v>259.75867485383299</v>
      </c>
      <c r="I42" s="106">
        <v>340.64277148855183</v>
      </c>
      <c r="J42" s="106">
        <v>395.37</v>
      </c>
      <c r="K42" s="106">
        <v>657.95</v>
      </c>
      <c r="L42" s="107">
        <v>483.39</v>
      </c>
      <c r="M42" s="108">
        <f t="shared" si="0"/>
        <v>334.35152716502273</v>
      </c>
      <c r="N42" s="108">
        <f t="shared" si="1"/>
        <v>350.91135748002017</v>
      </c>
    </row>
    <row r="43" spans="2:14" x14ac:dyDescent="0.2">
      <c r="B43" s="147"/>
      <c r="C43" s="105" t="s">
        <v>37</v>
      </c>
      <c r="D43" s="102">
        <v>1187.2033403789301</v>
      </c>
      <c r="E43" s="106">
        <v>3818.05183293659</v>
      </c>
      <c r="F43" s="106">
        <v>595.18146863173001</v>
      </c>
      <c r="G43" s="106">
        <v>4027.4132191255999</v>
      </c>
      <c r="H43" s="106">
        <v>6428.6586953187698</v>
      </c>
      <c r="I43" s="106">
        <v>1255.6588344125983</v>
      </c>
      <c r="J43" s="106">
        <v>1585.61</v>
      </c>
      <c r="K43" s="106">
        <v>2774.52</v>
      </c>
      <c r="L43" s="107">
        <v>312.16000000000003</v>
      </c>
      <c r="M43" s="108">
        <f t="shared" si="0"/>
        <v>2709.0371738505273</v>
      </c>
      <c r="N43" s="108">
        <f t="shared" si="1"/>
        <v>2442.7174878671353</v>
      </c>
    </row>
    <row r="44" spans="2:14" x14ac:dyDescent="0.2">
      <c r="B44" s="147" t="s">
        <v>65</v>
      </c>
      <c r="C44" s="105" t="s">
        <v>34</v>
      </c>
      <c r="D44" s="102">
        <v>1262.48322003319</v>
      </c>
      <c r="E44" s="106">
        <v>664.273225116547</v>
      </c>
      <c r="F44" s="106">
        <v>2047.12531404474</v>
      </c>
      <c r="G44" s="106">
        <v>2253.1027081407001</v>
      </c>
      <c r="H44" s="106">
        <v>1615.48610282093</v>
      </c>
      <c r="I44" s="106">
        <v>2018.7605366238706</v>
      </c>
      <c r="J44" s="106">
        <v>3720.95</v>
      </c>
      <c r="K44" s="106">
        <v>8443.94</v>
      </c>
      <c r="L44" s="107">
        <v>7748.96</v>
      </c>
      <c r="M44" s="108">
        <f t="shared" si="0"/>
        <v>2753.2651383474977</v>
      </c>
      <c r="N44" s="108">
        <f t="shared" si="1"/>
        <v>3308.3423451977756</v>
      </c>
    </row>
    <row r="45" spans="2:14" x14ac:dyDescent="0.2">
      <c r="B45" s="147"/>
      <c r="C45" s="105" t="s">
        <v>35</v>
      </c>
      <c r="D45" s="102">
        <v>3.0712284208663401</v>
      </c>
      <c r="E45" s="106">
        <v>0</v>
      </c>
      <c r="F45" s="106">
        <v>0.71612427113707799</v>
      </c>
      <c r="G45" s="106">
        <v>4.7994192624508099</v>
      </c>
      <c r="H45" s="106">
        <v>25.8774095737196</v>
      </c>
      <c r="I45" s="106">
        <v>20.929996355686644</v>
      </c>
      <c r="J45" s="106">
        <v>0</v>
      </c>
      <c r="K45" s="106">
        <v>0.43</v>
      </c>
      <c r="L45" s="107">
        <v>272.72000000000003</v>
      </c>
      <c r="M45" s="108">
        <f t="shared" si="0"/>
        <v>6.9780222354825581</v>
      </c>
      <c r="N45" s="108">
        <f t="shared" si="1"/>
        <v>36.504908653762271</v>
      </c>
    </row>
    <row r="46" spans="2:14" x14ac:dyDescent="0.2">
      <c r="B46" s="147"/>
      <c r="C46" s="105" t="s">
        <v>36</v>
      </c>
      <c r="D46" s="102">
        <v>486.894271293418</v>
      </c>
      <c r="E46" s="106">
        <v>277.44371147043103</v>
      </c>
      <c r="F46" s="106">
        <v>1204.43179173049</v>
      </c>
      <c r="G46" s="106">
        <v>1327.72348085357</v>
      </c>
      <c r="H46" s="106">
        <v>1396.56111479228</v>
      </c>
      <c r="I46" s="106">
        <v>1042.2204784524488</v>
      </c>
      <c r="J46" s="106">
        <v>1053.46</v>
      </c>
      <c r="K46" s="106">
        <v>1614.41</v>
      </c>
      <c r="L46" s="107">
        <v>2979.72</v>
      </c>
      <c r="M46" s="108">
        <f t="shared" si="0"/>
        <v>1050.3931060740799</v>
      </c>
      <c r="N46" s="108">
        <f t="shared" si="1"/>
        <v>1264.7627609547376</v>
      </c>
    </row>
    <row r="47" spans="2:14" x14ac:dyDescent="0.2">
      <c r="B47" s="147"/>
      <c r="C47" s="105" t="s">
        <v>37</v>
      </c>
      <c r="D47" s="102">
        <v>10.294893360917699</v>
      </c>
      <c r="E47" s="106">
        <v>10.755154810498199</v>
      </c>
      <c r="F47" s="106">
        <v>2653.48934692687</v>
      </c>
      <c r="G47" s="106">
        <v>12276.267693096101</v>
      </c>
      <c r="H47" s="106">
        <v>6825.2462430458099</v>
      </c>
      <c r="I47" s="106">
        <v>639.32265628391576</v>
      </c>
      <c r="J47" s="106">
        <v>343.65</v>
      </c>
      <c r="K47" s="106">
        <v>909.94</v>
      </c>
      <c r="L47" s="107">
        <v>599.29999999999995</v>
      </c>
      <c r="M47" s="108">
        <f t="shared" si="0"/>
        <v>2958.620748440514</v>
      </c>
      <c r="N47" s="108">
        <f t="shared" si="1"/>
        <v>2696.4739986137902</v>
      </c>
    </row>
    <row r="48" spans="2:14" x14ac:dyDescent="0.2">
      <c r="B48" s="39" t="s">
        <v>38</v>
      </c>
      <c r="C48" s="38"/>
      <c r="D48" s="124">
        <v>49694.870612961917</v>
      </c>
      <c r="E48" s="124">
        <v>29916.324716274899</v>
      </c>
      <c r="F48" s="124">
        <v>40455.959982153341</v>
      </c>
      <c r="G48" s="124">
        <v>105999.99363168651</v>
      </c>
      <c r="H48" s="124">
        <v>106085.53216992338</v>
      </c>
      <c r="I48" s="124">
        <v>39932.971423646501</v>
      </c>
      <c r="J48" s="124">
        <f>SUM(J4:J47)</f>
        <v>49098.150000000016</v>
      </c>
      <c r="K48" s="124">
        <f>SUM(K4:K47)</f>
        <v>81922.75</v>
      </c>
      <c r="L48" s="95">
        <f>SUM(L4:L47)</f>
        <v>65029.090000000018</v>
      </c>
      <c r="M48" s="95">
        <f>AVERAGE(D48:K48)</f>
        <v>62888.319067080818</v>
      </c>
      <c r="N48" s="108">
        <f t="shared" si="1"/>
        <v>63126.18250407184</v>
      </c>
    </row>
    <row r="49" spans="2:14" ht="13.5" thickBot="1" x14ac:dyDescent="0.25">
      <c r="B49" s="11"/>
      <c r="C49" s="12"/>
      <c r="D49" s="13"/>
      <c r="E49" s="13"/>
      <c r="F49" s="13"/>
      <c r="G49" s="13"/>
      <c r="H49" s="13"/>
      <c r="I49" s="13"/>
      <c r="J49" s="13"/>
      <c r="K49" s="13"/>
      <c r="L49" s="13"/>
      <c r="M49" s="13"/>
      <c r="N49" s="13"/>
    </row>
    <row r="50" spans="2:14" ht="13.5" thickBot="1" x14ac:dyDescent="0.25">
      <c r="B50" s="140" t="s">
        <v>257</v>
      </c>
      <c r="C50" s="141"/>
      <c r="D50" s="141"/>
      <c r="E50" s="142"/>
      <c r="F50" s="13"/>
      <c r="G50" s="13"/>
      <c r="H50" s="13"/>
      <c r="I50" s="13"/>
      <c r="J50" s="13"/>
      <c r="K50" s="13"/>
      <c r="L50" s="13"/>
      <c r="M50" s="13"/>
      <c r="N50" s="13"/>
    </row>
  </sheetData>
  <mergeCells count="13">
    <mergeCell ref="B50:E50"/>
    <mergeCell ref="B40:B43"/>
    <mergeCell ref="B44:B47"/>
    <mergeCell ref="B4:B7"/>
    <mergeCell ref="B8:B11"/>
    <mergeCell ref="B12:B15"/>
    <mergeCell ref="B16:B19"/>
    <mergeCell ref="B20:B23"/>
    <mergeCell ref="B1:L1"/>
    <mergeCell ref="B24:B27"/>
    <mergeCell ref="B28:B31"/>
    <mergeCell ref="B32:B35"/>
    <mergeCell ref="B36:B39"/>
  </mergeCells>
  <hyperlinks>
    <hyperlink ref="B50:D50" location="'Table of Contents'!A1" display="Link to Table of Contents" xr:uid="{68F7F2DE-5559-47D3-B64F-956A8E4FC406}"/>
  </hyperlinks>
  <pageMargins left="0.25" right="0.25" top="0.75" bottom="0.75" header="0.3" footer="0.3"/>
  <pageSetup paperSize="9" orientation="landscape" r:id="rId1"/>
  <headerFooter>
    <oddFooter>&amp;RNSW Native Vegetation data spreadsheet</oddFooter>
  </headerFooter>
  <rowBreaks count="1" manualBreakCount="1">
    <brk id="3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N78"/>
  <sheetViews>
    <sheetView showWhiteSpace="0" zoomScaleNormal="100" workbookViewId="0"/>
  </sheetViews>
  <sheetFormatPr defaultColWidth="9.140625" defaultRowHeight="12.75" x14ac:dyDescent="0.2"/>
  <cols>
    <col min="1" max="1" width="9.140625" style="1"/>
    <col min="2" max="2" width="23.7109375" style="1" customWidth="1"/>
    <col min="3" max="3" width="20.7109375" style="1" customWidth="1"/>
    <col min="4" max="12" width="9" style="1" customWidth="1"/>
    <col min="13" max="13" width="9.42578125" style="1" customWidth="1"/>
    <col min="14" max="14" width="11" style="1" customWidth="1"/>
    <col min="15" max="16384" width="9.140625" style="1"/>
  </cols>
  <sheetData>
    <row r="1" spans="2:14" ht="18" customHeight="1" x14ac:dyDescent="0.2">
      <c r="B1" s="146" t="s">
        <v>254</v>
      </c>
      <c r="C1" s="146"/>
      <c r="D1" s="146"/>
      <c r="E1" s="146"/>
      <c r="F1" s="146"/>
      <c r="G1" s="146"/>
      <c r="H1" s="146"/>
      <c r="I1" s="146"/>
      <c r="J1" s="146"/>
      <c r="K1" s="146"/>
      <c r="L1" s="146"/>
    </row>
    <row r="2" spans="2:14" x14ac:dyDescent="0.2">
      <c r="B2" s="3"/>
      <c r="C2" s="3"/>
    </row>
    <row r="3" spans="2:14" ht="41.25" customHeight="1" x14ac:dyDescent="0.2">
      <c r="B3" s="43" t="s">
        <v>66</v>
      </c>
      <c r="C3" s="44" t="s">
        <v>49</v>
      </c>
      <c r="D3" s="40" t="s">
        <v>50</v>
      </c>
      <c r="E3" s="40" t="s">
        <v>51</v>
      </c>
      <c r="F3" s="40" t="s">
        <v>52</v>
      </c>
      <c r="G3" s="40" t="s">
        <v>53</v>
      </c>
      <c r="H3" s="40" t="s">
        <v>27</v>
      </c>
      <c r="I3" s="40" t="s">
        <v>28</v>
      </c>
      <c r="J3" s="40" t="s">
        <v>29</v>
      </c>
      <c r="K3" s="40" t="s">
        <v>30</v>
      </c>
      <c r="L3" s="41" t="s">
        <v>54</v>
      </c>
      <c r="M3" s="42" t="s">
        <v>32</v>
      </c>
      <c r="N3" s="42" t="s">
        <v>33</v>
      </c>
    </row>
    <row r="4" spans="2:14" x14ac:dyDescent="0.2">
      <c r="B4" s="147" t="s">
        <v>67</v>
      </c>
      <c r="C4" s="33" t="s">
        <v>34</v>
      </c>
      <c r="D4" s="102">
        <v>1.8137414383560699</v>
      </c>
      <c r="E4" s="106">
        <v>1.41421488667581</v>
      </c>
      <c r="F4" s="106">
        <v>0</v>
      </c>
      <c r="G4" s="106">
        <v>1.10844585561489</v>
      </c>
      <c r="H4" s="106">
        <v>2.7302740863786E-2</v>
      </c>
      <c r="I4" s="106">
        <v>3.6768190765603701</v>
      </c>
      <c r="J4" s="111">
        <v>1.67</v>
      </c>
      <c r="K4" s="111">
        <v>0</v>
      </c>
      <c r="L4" s="112">
        <v>0.47</v>
      </c>
      <c r="M4" s="108">
        <f>AVERAGE(D4:K4)</f>
        <v>1.2138154997588657</v>
      </c>
      <c r="N4" s="108">
        <f>AVERAGE(D4:L4)</f>
        <v>1.1311693331189918</v>
      </c>
    </row>
    <row r="5" spans="2:14" x14ac:dyDescent="0.2">
      <c r="B5" s="147"/>
      <c r="C5" s="33" t="s">
        <v>35</v>
      </c>
      <c r="D5" s="102">
        <v>93.437416134728906</v>
      </c>
      <c r="E5" s="106">
        <v>28.848729395602501</v>
      </c>
      <c r="F5" s="106">
        <v>42.694125367809299</v>
      </c>
      <c r="G5" s="106">
        <v>38.936524933822398</v>
      </c>
      <c r="H5" s="106">
        <v>94.621956081560796</v>
      </c>
      <c r="I5" s="106">
        <v>77.762936596265405</v>
      </c>
      <c r="J5" s="111">
        <v>68.86</v>
      </c>
      <c r="K5" s="111">
        <v>176.01</v>
      </c>
      <c r="L5" s="112">
        <v>55.32</v>
      </c>
      <c r="M5" s="108">
        <f t="shared" ref="M5:M68" si="0">AVERAGE(D5:K5)</f>
        <v>77.646461063723663</v>
      </c>
      <c r="N5" s="108">
        <f t="shared" ref="N5:N68" si="1">AVERAGE(D5:L5)</f>
        <v>75.165743167754371</v>
      </c>
    </row>
    <row r="6" spans="2:14" x14ac:dyDescent="0.2">
      <c r="B6" s="147"/>
      <c r="C6" s="33" t="s">
        <v>36</v>
      </c>
      <c r="D6" s="102">
        <v>4.4453309172897102</v>
      </c>
      <c r="E6" s="106">
        <v>3.49697236530855</v>
      </c>
      <c r="F6" s="106">
        <v>3.61326379510054</v>
      </c>
      <c r="G6" s="106">
        <v>1.0665839951640099</v>
      </c>
      <c r="H6" s="106">
        <v>0.88263421479336102</v>
      </c>
      <c r="I6" s="106">
        <v>0.56193434070373605</v>
      </c>
      <c r="J6" s="111">
        <v>0.7</v>
      </c>
      <c r="K6" s="111">
        <v>0</v>
      </c>
      <c r="L6" s="112">
        <v>1.81</v>
      </c>
      <c r="M6" s="108">
        <f t="shared" si="0"/>
        <v>1.8458399535449883</v>
      </c>
      <c r="N6" s="108">
        <f t="shared" si="1"/>
        <v>1.8418577364844342</v>
      </c>
    </row>
    <row r="7" spans="2:14" x14ac:dyDescent="0.2">
      <c r="B7" s="147"/>
      <c r="C7" s="33" t="s">
        <v>37</v>
      </c>
      <c r="D7" s="102">
        <v>0</v>
      </c>
      <c r="E7" s="106">
        <v>457.36880108177797</v>
      </c>
      <c r="F7" s="106">
        <v>0</v>
      </c>
      <c r="G7" s="106">
        <v>52.547972931341803</v>
      </c>
      <c r="H7" s="106">
        <v>295.46875323907301</v>
      </c>
      <c r="I7" s="106">
        <v>0.63305757223753201</v>
      </c>
      <c r="J7" s="111">
        <v>133.69999999999999</v>
      </c>
      <c r="K7" s="111">
        <v>2.46</v>
      </c>
      <c r="L7" s="112">
        <v>6.67</v>
      </c>
      <c r="M7" s="108">
        <f t="shared" si="0"/>
        <v>117.77232310305379</v>
      </c>
      <c r="N7" s="108">
        <f t="shared" si="1"/>
        <v>105.42762053604781</v>
      </c>
    </row>
    <row r="8" spans="2:14" x14ac:dyDescent="0.2">
      <c r="B8" s="147" t="s">
        <v>68</v>
      </c>
      <c r="C8" s="33" t="s">
        <v>34</v>
      </c>
      <c r="D8" s="102">
        <v>1333.0162737719299</v>
      </c>
      <c r="E8" s="106">
        <v>1640.5567658088</v>
      </c>
      <c r="F8" s="106">
        <v>1636.21614308893</v>
      </c>
      <c r="G8" s="106">
        <v>2118.7562706983199</v>
      </c>
      <c r="H8" s="106">
        <v>1589.9092515360401</v>
      </c>
      <c r="I8" s="106">
        <v>1790.3759338044199</v>
      </c>
      <c r="J8" s="111">
        <v>2728.1</v>
      </c>
      <c r="K8" s="111">
        <v>2201.73</v>
      </c>
      <c r="L8" s="112">
        <v>3477.28</v>
      </c>
      <c r="M8" s="108">
        <f t="shared" si="0"/>
        <v>1879.8325798385549</v>
      </c>
      <c r="N8" s="108">
        <f t="shared" si="1"/>
        <v>2057.326737634271</v>
      </c>
    </row>
    <row r="9" spans="2:14" x14ac:dyDescent="0.2">
      <c r="B9" s="147"/>
      <c r="C9" s="33" t="s">
        <v>35</v>
      </c>
      <c r="D9" s="102">
        <v>467.909323077034</v>
      </c>
      <c r="E9" s="106">
        <v>206.41420028795801</v>
      </c>
      <c r="F9" s="106">
        <v>479.04334617201499</v>
      </c>
      <c r="G9" s="106">
        <v>464.71061731448702</v>
      </c>
      <c r="H9" s="106">
        <v>723.69346307584203</v>
      </c>
      <c r="I9" s="106">
        <v>319.51577736368301</v>
      </c>
      <c r="J9" s="111">
        <v>213.96</v>
      </c>
      <c r="K9" s="111">
        <v>367.22</v>
      </c>
      <c r="L9" s="112">
        <v>645.24</v>
      </c>
      <c r="M9" s="108">
        <f t="shared" si="0"/>
        <v>405.3083409113774</v>
      </c>
      <c r="N9" s="108">
        <f t="shared" si="1"/>
        <v>431.96741414344655</v>
      </c>
    </row>
    <row r="10" spans="2:14" x14ac:dyDescent="0.2">
      <c r="B10" s="147"/>
      <c r="C10" s="33" t="s">
        <v>36</v>
      </c>
      <c r="D10" s="102">
        <v>443.72275373818002</v>
      </c>
      <c r="E10" s="106">
        <v>333.049723668301</v>
      </c>
      <c r="F10" s="106">
        <v>357.39415289682501</v>
      </c>
      <c r="G10" s="106">
        <v>278.05585703237</v>
      </c>
      <c r="H10" s="106">
        <v>484.674295969605</v>
      </c>
      <c r="I10" s="106">
        <v>888.856217275522</v>
      </c>
      <c r="J10" s="111">
        <v>326.33</v>
      </c>
      <c r="K10" s="111">
        <v>712.92</v>
      </c>
      <c r="L10" s="112">
        <v>1328.42</v>
      </c>
      <c r="M10" s="108">
        <f t="shared" si="0"/>
        <v>478.12537507260038</v>
      </c>
      <c r="N10" s="108">
        <f t="shared" si="1"/>
        <v>572.60255562008922</v>
      </c>
    </row>
    <row r="11" spans="2:14" x14ac:dyDescent="0.2">
      <c r="B11" s="147"/>
      <c r="C11" s="33" t="s">
        <v>37</v>
      </c>
      <c r="D11" s="102">
        <v>71.496518295683998</v>
      </c>
      <c r="E11" s="106">
        <v>362.89716156278598</v>
      </c>
      <c r="F11" s="106">
        <v>1335.44092498177</v>
      </c>
      <c r="G11" s="106">
        <v>19935.9209650964</v>
      </c>
      <c r="H11" s="106">
        <v>9179.2612655448302</v>
      </c>
      <c r="I11" s="106">
        <v>705.27129868470195</v>
      </c>
      <c r="J11" s="111">
        <v>6932.49</v>
      </c>
      <c r="K11" s="111">
        <v>2979.73</v>
      </c>
      <c r="L11" s="112">
        <v>832.3</v>
      </c>
      <c r="M11" s="108">
        <f t="shared" si="0"/>
        <v>5187.8135167707724</v>
      </c>
      <c r="N11" s="108">
        <f t="shared" si="1"/>
        <v>4703.8675704629095</v>
      </c>
    </row>
    <row r="12" spans="2:14" x14ac:dyDescent="0.2">
      <c r="B12" s="147" t="s">
        <v>69</v>
      </c>
      <c r="C12" s="33" t="s">
        <v>34</v>
      </c>
      <c r="D12" s="102">
        <v>0.29446050488599801</v>
      </c>
      <c r="E12" s="106">
        <v>0</v>
      </c>
      <c r="F12" s="106">
        <v>0.14301957831324799</v>
      </c>
      <c r="G12" s="106">
        <v>7.82504177807433</v>
      </c>
      <c r="H12" s="106">
        <v>0.805770703419039</v>
      </c>
      <c r="I12" s="106">
        <v>3.6872030878858E-2</v>
      </c>
      <c r="J12" s="111">
        <v>0</v>
      </c>
      <c r="K12" s="111">
        <v>0.18</v>
      </c>
      <c r="L12" s="112">
        <v>2.96</v>
      </c>
      <c r="M12" s="108">
        <f t="shared" si="0"/>
        <v>1.1606455744464341</v>
      </c>
      <c r="N12" s="108">
        <f t="shared" si="1"/>
        <v>1.360573843952386</v>
      </c>
    </row>
    <row r="13" spans="2:14" x14ac:dyDescent="0.2">
      <c r="B13" s="147"/>
      <c r="C13" s="33" t="s">
        <v>35</v>
      </c>
      <c r="D13" s="102">
        <v>0.56512622149837999</v>
      </c>
      <c r="E13" s="106">
        <v>0</v>
      </c>
      <c r="F13" s="106">
        <v>0</v>
      </c>
      <c r="G13" s="106">
        <v>0</v>
      </c>
      <c r="H13" s="106">
        <v>0</v>
      </c>
      <c r="I13" s="106">
        <v>0</v>
      </c>
      <c r="J13" s="111">
        <v>0</v>
      </c>
      <c r="K13" s="111">
        <v>0</v>
      </c>
      <c r="L13" s="112">
        <v>0</v>
      </c>
      <c r="M13" s="108">
        <f t="shared" si="0"/>
        <v>7.0640777687297499E-2</v>
      </c>
      <c r="N13" s="108">
        <f t="shared" si="1"/>
        <v>6.2791802388708892E-2</v>
      </c>
    </row>
    <row r="14" spans="2:14" x14ac:dyDescent="0.2">
      <c r="B14" s="147"/>
      <c r="C14" s="33" t="s">
        <v>36</v>
      </c>
      <c r="D14" s="102">
        <v>1.56621567276366</v>
      </c>
      <c r="E14" s="106">
        <v>0</v>
      </c>
      <c r="F14" s="106">
        <v>14.581645335945399</v>
      </c>
      <c r="G14" s="106">
        <v>30.484959304988099</v>
      </c>
      <c r="H14" s="106">
        <v>11.9759061507303</v>
      </c>
      <c r="I14" s="106">
        <v>11.785139344676001</v>
      </c>
      <c r="J14" s="111">
        <v>13.25</v>
      </c>
      <c r="K14" s="111">
        <v>6.99</v>
      </c>
      <c r="L14" s="112">
        <v>57.51</v>
      </c>
      <c r="M14" s="108">
        <f t="shared" si="0"/>
        <v>11.329233226137932</v>
      </c>
      <c r="N14" s="108">
        <f t="shared" si="1"/>
        <v>16.460429534344829</v>
      </c>
    </row>
    <row r="15" spans="2:14" x14ac:dyDescent="0.2">
      <c r="B15" s="147"/>
      <c r="C15" s="33" t="s">
        <v>37</v>
      </c>
      <c r="D15" s="102">
        <v>0</v>
      </c>
      <c r="E15" s="106">
        <v>0</v>
      </c>
      <c r="F15" s="106">
        <v>54.003345615449</v>
      </c>
      <c r="G15" s="106">
        <v>53.582682291672299</v>
      </c>
      <c r="H15" s="106">
        <v>26.242879998726799</v>
      </c>
      <c r="I15" s="106">
        <v>30.7538805104384</v>
      </c>
      <c r="J15" s="111">
        <v>0</v>
      </c>
      <c r="K15" s="111">
        <v>0</v>
      </c>
      <c r="L15" s="112">
        <v>0</v>
      </c>
      <c r="M15" s="108">
        <f t="shared" si="0"/>
        <v>20.572848552035811</v>
      </c>
      <c r="N15" s="108">
        <f t="shared" si="1"/>
        <v>18.2869764906985</v>
      </c>
    </row>
    <row r="16" spans="2:14" x14ac:dyDescent="0.2">
      <c r="B16" s="147" t="s">
        <v>70</v>
      </c>
      <c r="C16" s="33" t="s">
        <v>34</v>
      </c>
      <c r="D16" s="102">
        <v>0</v>
      </c>
      <c r="E16" s="106">
        <v>0</v>
      </c>
      <c r="F16" s="106">
        <v>0</v>
      </c>
      <c r="G16" s="106">
        <v>0</v>
      </c>
      <c r="H16" s="106">
        <v>0.40823303781558801</v>
      </c>
      <c r="I16" s="106">
        <v>0</v>
      </c>
      <c r="J16" s="111">
        <v>0.74</v>
      </c>
      <c r="K16" s="111">
        <v>0.02</v>
      </c>
      <c r="L16" s="112">
        <v>0.81</v>
      </c>
      <c r="M16" s="108">
        <f t="shared" si="0"/>
        <v>0.14602912972694851</v>
      </c>
      <c r="N16" s="108">
        <f t="shared" si="1"/>
        <v>0.21980367086839869</v>
      </c>
    </row>
    <row r="17" spans="2:14" x14ac:dyDescent="0.2">
      <c r="B17" s="147"/>
      <c r="C17" s="33" t="s">
        <v>35</v>
      </c>
      <c r="D17" s="102">
        <v>0</v>
      </c>
      <c r="E17" s="106">
        <v>0</v>
      </c>
      <c r="F17" s="106">
        <v>0</v>
      </c>
      <c r="G17" s="106">
        <v>0</v>
      </c>
      <c r="H17" s="106">
        <v>0</v>
      </c>
      <c r="I17" s="106">
        <v>0</v>
      </c>
      <c r="J17" s="111">
        <v>0</v>
      </c>
      <c r="K17" s="111">
        <v>0</v>
      </c>
      <c r="L17" s="112">
        <v>0</v>
      </c>
      <c r="M17" s="108">
        <f t="shared" si="0"/>
        <v>0</v>
      </c>
      <c r="N17" s="108">
        <f t="shared" si="1"/>
        <v>0</v>
      </c>
    </row>
    <row r="18" spans="2:14" x14ac:dyDescent="0.2">
      <c r="B18" s="147"/>
      <c r="C18" s="33" t="s">
        <v>36</v>
      </c>
      <c r="D18" s="102">
        <v>1.6980826177080399</v>
      </c>
      <c r="E18" s="106">
        <v>0</v>
      </c>
      <c r="F18" s="106">
        <v>6.3287599305322404</v>
      </c>
      <c r="G18" s="106">
        <v>6.5439181333828103</v>
      </c>
      <c r="H18" s="106">
        <v>17.569053388247799</v>
      </c>
      <c r="I18" s="106">
        <v>3.6729324510071302</v>
      </c>
      <c r="J18" s="111">
        <v>9.1</v>
      </c>
      <c r="K18" s="111">
        <v>17.71</v>
      </c>
      <c r="L18" s="112">
        <v>19.170000000000002</v>
      </c>
      <c r="M18" s="108">
        <f t="shared" si="0"/>
        <v>7.8278433151097522</v>
      </c>
      <c r="N18" s="108">
        <f t="shared" si="1"/>
        <v>9.0880829467642243</v>
      </c>
    </row>
    <row r="19" spans="2:14" x14ac:dyDescent="0.2">
      <c r="B19" s="147"/>
      <c r="C19" s="33" t="s">
        <v>37</v>
      </c>
      <c r="D19" s="102">
        <v>0</v>
      </c>
      <c r="E19" s="106">
        <v>0</v>
      </c>
      <c r="F19" s="106">
        <v>1569.4732993549001</v>
      </c>
      <c r="G19" s="106">
        <v>0</v>
      </c>
      <c r="H19" s="106">
        <v>158.039162278916</v>
      </c>
      <c r="I19" s="106">
        <v>0.75237826331323798</v>
      </c>
      <c r="J19" s="111">
        <v>0</v>
      </c>
      <c r="K19" s="111">
        <v>0</v>
      </c>
      <c r="L19" s="112">
        <v>0</v>
      </c>
      <c r="M19" s="108">
        <f t="shared" si="0"/>
        <v>216.03310498714114</v>
      </c>
      <c r="N19" s="108">
        <f t="shared" si="1"/>
        <v>192.02942665523656</v>
      </c>
    </row>
    <row r="20" spans="2:14" x14ac:dyDescent="0.2">
      <c r="B20" s="147" t="s">
        <v>71</v>
      </c>
      <c r="C20" s="33" t="s">
        <v>34</v>
      </c>
      <c r="D20" s="102">
        <v>2004.00873756854</v>
      </c>
      <c r="E20" s="106">
        <v>686.81334637295697</v>
      </c>
      <c r="F20" s="106">
        <v>1994.07219904576</v>
      </c>
      <c r="G20" s="106">
        <v>1829.37984685368</v>
      </c>
      <c r="H20" s="106">
        <v>1813.6425090596599</v>
      </c>
      <c r="I20" s="106">
        <v>2295.7704223503201</v>
      </c>
      <c r="J20" s="111">
        <v>3816.02</v>
      </c>
      <c r="K20" s="111">
        <v>5679</v>
      </c>
      <c r="L20" s="112">
        <v>9386.93</v>
      </c>
      <c r="M20" s="108">
        <f t="shared" si="0"/>
        <v>2514.838382656365</v>
      </c>
      <c r="N20" s="108">
        <f t="shared" si="1"/>
        <v>3278.4041179167689</v>
      </c>
    </row>
    <row r="21" spans="2:14" x14ac:dyDescent="0.2">
      <c r="B21" s="147"/>
      <c r="C21" s="33" t="s">
        <v>35</v>
      </c>
      <c r="D21" s="102">
        <v>16.810939055366401</v>
      </c>
      <c r="E21" s="106">
        <v>62.714405861590699</v>
      </c>
      <c r="F21" s="106">
        <v>227.81411804326899</v>
      </c>
      <c r="G21" s="106">
        <v>150.97699785499299</v>
      </c>
      <c r="H21" s="106">
        <v>81.116932965013902</v>
      </c>
      <c r="I21" s="106">
        <v>122.895754975118</v>
      </c>
      <c r="J21" s="111">
        <v>5.43</v>
      </c>
      <c r="K21" s="111">
        <v>30.06</v>
      </c>
      <c r="L21" s="112">
        <v>1577.22</v>
      </c>
      <c r="M21" s="108">
        <f t="shared" si="0"/>
        <v>87.227393594418871</v>
      </c>
      <c r="N21" s="108">
        <f t="shared" si="1"/>
        <v>252.78212763948346</v>
      </c>
    </row>
    <row r="22" spans="2:14" x14ac:dyDescent="0.2">
      <c r="B22" s="147"/>
      <c r="C22" s="33" t="s">
        <v>36</v>
      </c>
      <c r="D22" s="102">
        <v>272.49853036239898</v>
      </c>
      <c r="E22" s="106">
        <v>218.503167130511</v>
      </c>
      <c r="F22" s="106">
        <v>991.63927092323797</v>
      </c>
      <c r="G22" s="106">
        <v>818.18138799505903</v>
      </c>
      <c r="H22" s="106">
        <v>826.15898244849495</v>
      </c>
      <c r="I22" s="106">
        <v>782.00995829521196</v>
      </c>
      <c r="J22" s="111">
        <v>629.07000000000005</v>
      </c>
      <c r="K22" s="111">
        <v>796.9</v>
      </c>
      <c r="L22" s="112">
        <v>2470.4699999999998</v>
      </c>
      <c r="M22" s="108">
        <f t="shared" si="0"/>
        <v>666.87016214436426</v>
      </c>
      <c r="N22" s="108">
        <f t="shared" si="1"/>
        <v>867.27014412832375</v>
      </c>
    </row>
    <row r="23" spans="2:14" x14ac:dyDescent="0.2">
      <c r="B23" s="147"/>
      <c r="C23" s="33" t="s">
        <v>37</v>
      </c>
      <c r="D23" s="102">
        <v>0.22128655988856</v>
      </c>
      <c r="E23" s="106">
        <v>2.3204571881610998</v>
      </c>
      <c r="F23" s="106">
        <v>218.81295882144201</v>
      </c>
      <c r="G23" s="106">
        <v>916.88861750059095</v>
      </c>
      <c r="H23" s="106">
        <v>906.988602292309</v>
      </c>
      <c r="I23" s="106">
        <v>62.103920044803999</v>
      </c>
      <c r="J23" s="111">
        <v>29.36</v>
      </c>
      <c r="K23" s="111">
        <v>35.89</v>
      </c>
      <c r="L23" s="112">
        <v>0</v>
      </c>
      <c r="M23" s="108">
        <f t="shared" si="0"/>
        <v>271.57323030089947</v>
      </c>
      <c r="N23" s="108">
        <f t="shared" si="1"/>
        <v>241.39842693413286</v>
      </c>
    </row>
    <row r="24" spans="2:14" x14ac:dyDescent="0.2">
      <c r="B24" s="147" t="s">
        <v>72</v>
      </c>
      <c r="C24" s="33" t="s">
        <v>34</v>
      </c>
      <c r="D24" s="102">
        <v>1102.4586185185599</v>
      </c>
      <c r="E24" s="106">
        <v>964.676338902932</v>
      </c>
      <c r="F24" s="106">
        <v>1106.1554404032399</v>
      </c>
      <c r="G24" s="106">
        <v>821.16483164953195</v>
      </c>
      <c r="H24" s="106">
        <v>1528.1865233143401</v>
      </c>
      <c r="I24" s="106">
        <v>1282.33407005819</v>
      </c>
      <c r="J24" s="111">
        <v>2149.86</v>
      </c>
      <c r="K24" s="111">
        <v>1595.34</v>
      </c>
      <c r="L24" s="112">
        <v>4256.59</v>
      </c>
      <c r="M24" s="108">
        <f t="shared" si="0"/>
        <v>1318.7719778558494</v>
      </c>
      <c r="N24" s="108">
        <f t="shared" si="1"/>
        <v>1645.1962025385328</v>
      </c>
    </row>
    <row r="25" spans="2:14" x14ac:dyDescent="0.2">
      <c r="B25" s="147"/>
      <c r="C25" s="33" t="s">
        <v>35</v>
      </c>
      <c r="D25" s="102">
        <v>44.470819552250497</v>
      </c>
      <c r="E25" s="106">
        <v>0.446950657894776</v>
      </c>
      <c r="F25" s="106">
        <v>54.7279619761633</v>
      </c>
      <c r="G25" s="106">
        <v>31.625733173074799</v>
      </c>
      <c r="H25" s="106">
        <v>1.2405764708407701</v>
      </c>
      <c r="I25" s="106">
        <v>0.81881206733128997</v>
      </c>
      <c r="J25" s="111">
        <v>0.06</v>
      </c>
      <c r="K25" s="111">
        <v>4.0199999999999996</v>
      </c>
      <c r="L25" s="112">
        <v>9.83</v>
      </c>
      <c r="M25" s="108">
        <f t="shared" si="0"/>
        <v>17.176356737194432</v>
      </c>
      <c r="N25" s="108">
        <f t="shared" si="1"/>
        <v>16.360094877506164</v>
      </c>
    </row>
    <row r="26" spans="2:14" x14ac:dyDescent="0.2">
      <c r="B26" s="147"/>
      <c r="C26" s="33" t="s">
        <v>36</v>
      </c>
      <c r="D26" s="102">
        <v>117.162953905175</v>
      </c>
      <c r="E26" s="106">
        <v>75.106105818056307</v>
      </c>
      <c r="F26" s="106">
        <v>145.379889388945</v>
      </c>
      <c r="G26" s="106">
        <v>122.74791368343899</v>
      </c>
      <c r="H26" s="106">
        <v>225.587576033711</v>
      </c>
      <c r="I26" s="106">
        <v>135.55975427803801</v>
      </c>
      <c r="J26" s="111">
        <v>117.51</v>
      </c>
      <c r="K26" s="111">
        <v>121.05</v>
      </c>
      <c r="L26" s="112">
        <v>450.27</v>
      </c>
      <c r="M26" s="108">
        <f t="shared" si="0"/>
        <v>132.51302413842055</v>
      </c>
      <c r="N26" s="108">
        <f t="shared" si="1"/>
        <v>167.81935478970715</v>
      </c>
    </row>
    <row r="27" spans="2:14" x14ac:dyDescent="0.2">
      <c r="B27" s="147"/>
      <c r="C27" s="33" t="s">
        <v>37</v>
      </c>
      <c r="D27" s="102">
        <v>0</v>
      </c>
      <c r="E27" s="106">
        <v>1.8667333743843999</v>
      </c>
      <c r="F27" s="106">
        <v>6.1182883871279099</v>
      </c>
      <c r="G27" s="106">
        <v>3.0940889423074802</v>
      </c>
      <c r="H27" s="106">
        <v>5.9127144920159198</v>
      </c>
      <c r="I27" s="106">
        <v>0.79547704691566601</v>
      </c>
      <c r="J27" s="111">
        <v>29.6</v>
      </c>
      <c r="K27" s="111">
        <v>0</v>
      </c>
      <c r="L27" s="112">
        <v>0</v>
      </c>
      <c r="M27" s="108">
        <f t="shared" si="0"/>
        <v>5.9234127803439218</v>
      </c>
      <c r="N27" s="108">
        <f t="shared" si="1"/>
        <v>5.2652558047501525</v>
      </c>
    </row>
    <row r="28" spans="2:14" x14ac:dyDescent="0.2">
      <c r="B28" s="147" t="s">
        <v>73</v>
      </c>
      <c r="C28" s="33" t="s">
        <v>34</v>
      </c>
      <c r="D28" s="102">
        <v>87.717187312178496</v>
      </c>
      <c r="E28" s="106">
        <v>11.3777481949185</v>
      </c>
      <c r="F28" s="106">
        <v>715.80484283312103</v>
      </c>
      <c r="G28" s="106">
        <v>418.931514180443</v>
      </c>
      <c r="H28" s="106">
        <v>184.23124977817099</v>
      </c>
      <c r="I28" s="106">
        <v>51.2469715017141</v>
      </c>
      <c r="J28" s="111">
        <v>77.3</v>
      </c>
      <c r="K28" s="111">
        <v>51.8</v>
      </c>
      <c r="L28" s="112">
        <v>1196.58</v>
      </c>
      <c r="M28" s="108">
        <f t="shared" si="0"/>
        <v>199.80118922506824</v>
      </c>
      <c r="N28" s="108">
        <f t="shared" si="1"/>
        <v>310.55439042228289</v>
      </c>
    </row>
    <row r="29" spans="2:14" x14ac:dyDescent="0.2">
      <c r="B29" s="147"/>
      <c r="C29" s="33" t="s">
        <v>35</v>
      </c>
      <c r="D29" s="102">
        <v>0.10656607551489899</v>
      </c>
      <c r="E29" s="106">
        <v>0</v>
      </c>
      <c r="F29" s="106">
        <v>0</v>
      </c>
      <c r="G29" s="106">
        <v>0</v>
      </c>
      <c r="H29" s="106">
        <v>0</v>
      </c>
      <c r="I29" s="106">
        <v>0</v>
      </c>
      <c r="J29" s="111">
        <v>0</v>
      </c>
      <c r="K29" s="111">
        <v>0</v>
      </c>
      <c r="L29" s="112">
        <v>0</v>
      </c>
      <c r="M29" s="108">
        <f t="shared" si="0"/>
        <v>1.3320759439362374E-2</v>
      </c>
      <c r="N29" s="108">
        <f t="shared" si="1"/>
        <v>1.1840675057211E-2</v>
      </c>
    </row>
    <row r="30" spans="2:14" x14ac:dyDescent="0.2">
      <c r="B30" s="147"/>
      <c r="C30" s="33" t="s">
        <v>36</v>
      </c>
      <c r="D30" s="102">
        <v>122.993463581637</v>
      </c>
      <c r="E30" s="106">
        <v>54.047736490064104</v>
      </c>
      <c r="F30" s="106">
        <v>217.70400115926199</v>
      </c>
      <c r="G30" s="106">
        <v>303.768002071838</v>
      </c>
      <c r="H30" s="106">
        <v>276.558065784414</v>
      </c>
      <c r="I30" s="106">
        <v>189.69117001740301</v>
      </c>
      <c r="J30" s="111">
        <v>242.5</v>
      </c>
      <c r="K30" s="111">
        <v>368.09</v>
      </c>
      <c r="L30" s="112">
        <v>353.36</v>
      </c>
      <c r="M30" s="108">
        <f t="shared" si="0"/>
        <v>221.91905488807723</v>
      </c>
      <c r="N30" s="108">
        <f t="shared" si="1"/>
        <v>236.52360434495753</v>
      </c>
    </row>
    <row r="31" spans="2:14" x14ac:dyDescent="0.2">
      <c r="B31" s="147"/>
      <c r="C31" s="33" t="s">
        <v>37</v>
      </c>
      <c r="D31" s="102">
        <v>0</v>
      </c>
      <c r="E31" s="106">
        <v>0</v>
      </c>
      <c r="F31" s="106">
        <v>0.459520788336926</v>
      </c>
      <c r="G31" s="106">
        <v>105.75033038690999</v>
      </c>
      <c r="H31" s="106">
        <v>2717.9213201631801</v>
      </c>
      <c r="I31" s="106">
        <v>57.612846476295097</v>
      </c>
      <c r="J31" s="111">
        <v>31.31</v>
      </c>
      <c r="K31" s="111">
        <v>0</v>
      </c>
      <c r="L31" s="112">
        <v>7</v>
      </c>
      <c r="M31" s="108">
        <f t="shared" si="0"/>
        <v>364.13175222684026</v>
      </c>
      <c r="N31" s="108">
        <f t="shared" si="1"/>
        <v>324.45044642385801</v>
      </c>
    </row>
    <row r="32" spans="2:14" x14ac:dyDescent="0.2">
      <c r="B32" s="147" t="s">
        <v>74</v>
      </c>
      <c r="C32" s="33" t="s">
        <v>34</v>
      </c>
      <c r="D32" s="102">
        <v>88.818022071852695</v>
      </c>
      <c r="E32" s="106">
        <v>71.3047461722864</v>
      </c>
      <c r="F32" s="106">
        <v>279.37210048423202</v>
      </c>
      <c r="G32" s="106">
        <v>535.30023277729094</v>
      </c>
      <c r="H32" s="106">
        <v>430.86857068286702</v>
      </c>
      <c r="I32" s="106">
        <v>816.65451637193496</v>
      </c>
      <c r="J32" s="111">
        <v>1043.01</v>
      </c>
      <c r="K32" s="111">
        <v>5165.6099999999997</v>
      </c>
      <c r="L32" s="112">
        <v>1904.35</v>
      </c>
      <c r="M32" s="108">
        <f t="shared" si="0"/>
        <v>1053.8672735700579</v>
      </c>
      <c r="N32" s="108">
        <f t="shared" si="1"/>
        <v>1148.3653542844959</v>
      </c>
    </row>
    <row r="33" spans="2:14" x14ac:dyDescent="0.2">
      <c r="B33" s="147"/>
      <c r="C33" s="33" t="s">
        <v>35</v>
      </c>
      <c r="D33" s="102">
        <v>0</v>
      </c>
      <c r="E33" s="106">
        <v>0</v>
      </c>
      <c r="F33" s="106">
        <v>0</v>
      </c>
      <c r="G33" s="106">
        <v>0</v>
      </c>
      <c r="H33" s="106">
        <v>15.5871422533094</v>
      </c>
      <c r="I33" s="106">
        <v>0</v>
      </c>
      <c r="J33" s="111">
        <v>0</v>
      </c>
      <c r="K33" s="111">
        <v>0.43</v>
      </c>
      <c r="L33" s="112">
        <v>269.88</v>
      </c>
      <c r="M33" s="108">
        <f t="shared" si="0"/>
        <v>2.0021427816636752</v>
      </c>
      <c r="N33" s="108">
        <f t="shared" si="1"/>
        <v>31.766349139256604</v>
      </c>
    </row>
    <row r="34" spans="2:14" x14ac:dyDescent="0.2">
      <c r="B34" s="147"/>
      <c r="C34" s="33" t="s">
        <v>36</v>
      </c>
      <c r="D34" s="102">
        <v>137.548222688316</v>
      </c>
      <c r="E34" s="106">
        <v>48.051081201527602</v>
      </c>
      <c r="F34" s="106">
        <v>183.71366074931299</v>
      </c>
      <c r="G34" s="106">
        <v>318.44890981910697</v>
      </c>
      <c r="H34" s="106">
        <v>449.06737446733899</v>
      </c>
      <c r="I34" s="106">
        <v>325.21744182367701</v>
      </c>
      <c r="J34" s="111">
        <v>222.42</v>
      </c>
      <c r="K34" s="111">
        <v>485.81</v>
      </c>
      <c r="L34" s="112">
        <v>651.64</v>
      </c>
      <c r="M34" s="108">
        <f t="shared" si="0"/>
        <v>271.28458634365995</v>
      </c>
      <c r="N34" s="108">
        <f t="shared" si="1"/>
        <v>313.54629897214215</v>
      </c>
    </row>
    <row r="35" spans="2:14" x14ac:dyDescent="0.2">
      <c r="B35" s="147"/>
      <c r="C35" s="33" t="s">
        <v>37</v>
      </c>
      <c r="D35" s="102">
        <v>10.0736068010292</v>
      </c>
      <c r="E35" s="106">
        <v>8.4346976223371399</v>
      </c>
      <c r="F35" s="106">
        <v>225.168315703921</v>
      </c>
      <c r="G35" s="106">
        <v>5833.5641076400398</v>
      </c>
      <c r="H35" s="106">
        <v>2499.9977398585202</v>
      </c>
      <c r="I35" s="106">
        <v>497.65213536494798</v>
      </c>
      <c r="J35" s="111">
        <v>252.8</v>
      </c>
      <c r="K35" s="111">
        <v>898.32</v>
      </c>
      <c r="L35" s="112">
        <v>592.29999999999995</v>
      </c>
      <c r="M35" s="108">
        <f t="shared" si="0"/>
        <v>1278.2513253738493</v>
      </c>
      <c r="N35" s="108">
        <f t="shared" si="1"/>
        <v>1202.0345114434215</v>
      </c>
    </row>
    <row r="36" spans="2:14" x14ac:dyDescent="0.2">
      <c r="B36" s="147" t="s">
        <v>75</v>
      </c>
      <c r="C36" s="33" t="s">
        <v>34</v>
      </c>
      <c r="D36" s="102">
        <v>402.30939895553502</v>
      </c>
      <c r="E36" s="106">
        <v>353.11001983646202</v>
      </c>
      <c r="F36" s="106">
        <v>623.05485803499403</v>
      </c>
      <c r="G36" s="106">
        <v>493.64535412844202</v>
      </c>
      <c r="H36" s="106">
        <v>762.62849763222005</v>
      </c>
      <c r="I36" s="106">
        <v>469.296162022972</v>
      </c>
      <c r="J36" s="111">
        <v>300.64999999999998</v>
      </c>
      <c r="K36" s="111">
        <v>712.54</v>
      </c>
      <c r="L36" s="112">
        <v>1123.22</v>
      </c>
      <c r="M36" s="108">
        <f t="shared" si="0"/>
        <v>514.65428632632825</v>
      </c>
      <c r="N36" s="108">
        <f t="shared" si="1"/>
        <v>582.27269895673624</v>
      </c>
    </row>
    <row r="37" spans="2:14" x14ac:dyDescent="0.2">
      <c r="B37" s="147"/>
      <c r="C37" s="33" t="s">
        <v>35</v>
      </c>
      <c r="D37" s="102">
        <v>393.10035845320601</v>
      </c>
      <c r="E37" s="106">
        <v>127.114947381506</v>
      </c>
      <c r="F37" s="106">
        <v>218.100106933098</v>
      </c>
      <c r="G37" s="106">
        <v>31.741751310522702</v>
      </c>
      <c r="H37" s="106">
        <v>143.481831227329</v>
      </c>
      <c r="I37" s="106">
        <v>75.651723557425299</v>
      </c>
      <c r="J37" s="111">
        <v>0.88</v>
      </c>
      <c r="K37" s="111">
        <v>64.099999999999994</v>
      </c>
      <c r="L37" s="112">
        <v>70.14</v>
      </c>
      <c r="M37" s="108">
        <f t="shared" si="0"/>
        <v>131.77133985788586</v>
      </c>
      <c r="N37" s="108">
        <f t="shared" si="1"/>
        <v>124.92341320700967</v>
      </c>
    </row>
    <row r="38" spans="2:14" x14ac:dyDescent="0.2">
      <c r="B38" s="147"/>
      <c r="C38" s="33" t="s">
        <v>36</v>
      </c>
      <c r="D38" s="102">
        <v>40.701044529815</v>
      </c>
      <c r="E38" s="106">
        <v>42.360458984929203</v>
      </c>
      <c r="F38" s="106">
        <v>87.248015817930806</v>
      </c>
      <c r="G38" s="106">
        <v>44.232572978738297</v>
      </c>
      <c r="H38" s="106">
        <v>134.62723179512699</v>
      </c>
      <c r="I38" s="106">
        <v>57.530672376239202</v>
      </c>
      <c r="J38" s="111">
        <v>31.05</v>
      </c>
      <c r="K38" s="111">
        <v>43.98</v>
      </c>
      <c r="L38" s="112">
        <v>214.24</v>
      </c>
      <c r="M38" s="108">
        <f t="shared" si="0"/>
        <v>60.216249560347435</v>
      </c>
      <c r="N38" s="108">
        <f t="shared" si="1"/>
        <v>77.329999609197728</v>
      </c>
    </row>
    <row r="39" spans="2:14" x14ac:dyDescent="0.2">
      <c r="B39" s="147"/>
      <c r="C39" s="33" t="s">
        <v>37</v>
      </c>
      <c r="D39" s="102">
        <v>765.91782478881601</v>
      </c>
      <c r="E39" s="106">
        <v>0</v>
      </c>
      <c r="F39" s="106">
        <v>11.2737228741581</v>
      </c>
      <c r="G39" s="106">
        <v>6.3529217210983999</v>
      </c>
      <c r="H39" s="106">
        <v>1279.7026728971</v>
      </c>
      <c r="I39" s="106">
        <v>104.80165506067701</v>
      </c>
      <c r="J39" s="111">
        <v>0</v>
      </c>
      <c r="K39" s="111">
        <v>2.23</v>
      </c>
      <c r="L39" s="112">
        <v>615.07000000000005</v>
      </c>
      <c r="M39" s="108">
        <f t="shared" si="0"/>
        <v>271.28484966773118</v>
      </c>
      <c r="N39" s="108">
        <f t="shared" si="1"/>
        <v>309.48319970464996</v>
      </c>
    </row>
    <row r="40" spans="2:14" x14ac:dyDescent="0.2">
      <c r="B40" s="147" t="s">
        <v>76</v>
      </c>
      <c r="C40" s="33" t="s">
        <v>34</v>
      </c>
      <c r="D40" s="102">
        <v>989.85335230180704</v>
      </c>
      <c r="E40" s="106">
        <v>375.41291788396097</v>
      </c>
      <c r="F40" s="106">
        <v>534.43560005689801</v>
      </c>
      <c r="G40" s="106">
        <v>669.54642873221405</v>
      </c>
      <c r="H40" s="106">
        <v>512.63430057691903</v>
      </c>
      <c r="I40" s="106">
        <v>478.56669174953203</v>
      </c>
      <c r="J40" s="111">
        <v>575.41999999999996</v>
      </c>
      <c r="K40" s="111">
        <v>767.1</v>
      </c>
      <c r="L40" s="112">
        <v>2062.92</v>
      </c>
      <c r="M40" s="108">
        <f t="shared" si="0"/>
        <v>612.87116141266642</v>
      </c>
      <c r="N40" s="108">
        <f t="shared" si="1"/>
        <v>773.98769903348125</v>
      </c>
    </row>
    <row r="41" spans="2:14" x14ac:dyDescent="0.2">
      <c r="B41" s="147"/>
      <c r="C41" s="33" t="s">
        <v>35</v>
      </c>
      <c r="D41" s="102">
        <v>1219.7941723776</v>
      </c>
      <c r="E41" s="106">
        <v>1038.3568069663399</v>
      </c>
      <c r="F41" s="106">
        <v>1468.90016637756</v>
      </c>
      <c r="G41" s="106">
        <v>774.05833414088397</v>
      </c>
      <c r="H41" s="106">
        <v>725.72349819361898</v>
      </c>
      <c r="I41" s="106">
        <v>534.801936827345</v>
      </c>
      <c r="J41" s="111">
        <v>1701.99</v>
      </c>
      <c r="K41" s="111">
        <v>1755.55</v>
      </c>
      <c r="L41" s="112">
        <v>872.04</v>
      </c>
      <c r="M41" s="108">
        <f t="shared" si="0"/>
        <v>1152.3968643604185</v>
      </c>
      <c r="N41" s="108">
        <f t="shared" si="1"/>
        <v>1121.2461016537054</v>
      </c>
    </row>
    <row r="42" spans="2:14" x14ac:dyDescent="0.2">
      <c r="B42" s="147"/>
      <c r="C42" s="33" t="s">
        <v>36</v>
      </c>
      <c r="D42" s="102">
        <v>151.96741884145601</v>
      </c>
      <c r="E42" s="106">
        <v>54.165189604370902</v>
      </c>
      <c r="F42" s="106">
        <v>103.754432356143</v>
      </c>
      <c r="G42" s="106">
        <v>206.76572625563</v>
      </c>
      <c r="H42" s="106">
        <v>202.28495896788499</v>
      </c>
      <c r="I42" s="106">
        <v>119.03061510277701</v>
      </c>
      <c r="J42" s="111">
        <v>59.94</v>
      </c>
      <c r="K42" s="111">
        <v>119.37</v>
      </c>
      <c r="L42" s="112">
        <v>422.73</v>
      </c>
      <c r="M42" s="108">
        <f t="shared" si="0"/>
        <v>127.15979264103275</v>
      </c>
      <c r="N42" s="108">
        <f t="shared" si="1"/>
        <v>160.00092679202913</v>
      </c>
    </row>
    <row r="43" spans="2:14" x14ac:dyDescent="0.2">
      <c r="B43" s="147"/>
      <c r="C43" s="33" t="s">
        <v>37</v>
      </c>
      <c r="D43" s="102">
        <v>8732.8929954349405</v>
      </c>
      <c r="E43" s="106">
        <v>8.6184605911337595</v>
      </c>
      <c r="F43" s="106">
        <v>88.759364235586006</v>
      </c>
      <c r="G43" s="106">
        <v>6302.9070358851504</v>
      </c>
      <c r="H43" s="106">
        <v>310.34210554192401</v>
      </c>
      <c r="I43" s="106">
        <v>101.890281199184</v>
      </c>
      <c r="J43" s="111">
        <v>185.47</v>
      </c>
      <c r="K43" s="111">
        <v>405.68</v>
      </c>
      <c r="L43" s="112">
        <v>2932.1</v>
      </c>
      <c r="M43" s="108">
        <f t="shared" si="0"/>
        <v>2017.0700303609897</v>
      </c>
      <c r="N43" s="108">
        <f t="shared" si="1"/>
        <v>2118.7400269875461</v>
      </c>
    </row>
    <row r="44" spans="2:14" x14ac:dyDescent="0.2">
      <c r="B44" s="147" t="s">
        <v>77</v>
      </c>
      <c r="C44" s="33" t="s">
        <v>34</v>
      </c>
      <c r="D44" s="102">
        <v>800.20885961879003</v>
      </c>
      <c r="E44" s="106">
        <v>589.31839858765397</v>
      </c>
      <c r="F44" s="106">
        <v>542.94854618724003</v>
      </c>
      <c r="G44" s="106">
        <v>749.49440431291805</v>
      </c>
      <c r="H44" s="106">
        <v>811.206928981484</v>
      </c>
      <c r="I44" s="106">
        <v>953.44786138402196</v>
      </c>
      <c r="J44" s="111">
        <v>587.4</v>
      </c>
      <c r="K44" s="111">
        <v>1447.04</v>
      </c>
      <c r="L44" s="112">
        <v>825.4</v>
      </c>
      <c r="M44" s="108">
        <f t="shared" si="0"/>
        <v>810.13312488401345</v>
      </c>
      <c r="N44" s="108">
        <f t="shared" si="1"/>
        <v>811.82944434134527</v>
      </c>
    </row>
    <row r="45" spans="2:14" x14ac:dyDescent="0.2">
      <c r="B45" s="147"/>
      <c r="C45" s="33" t="s">
        <v>35</v>
      </c>
      <c r="D45" s="102">
        <v>3880.3487810766001</v>
      </c>
      <c r="E45" s="106">
        <v>2480.25296496076</v>
      </c>
      <c r="F45" s="106">
        <v>3727.4958487142599</v>
      </c>
      <c r="G45" s="106">
        <v>4473.4235730678201</v>
      </c>
      <c r="H45" s="106">
        <v>3641.4781252083699</v>
      </c>
      <c r="I45" s="106">
        <v>2165.3468581668799</v>
      </c>
      <c r="J45" s="111">
        <v>3031.54</v>
      </c>
      <c r="K45" s="111">
        <v>5750.64</v>
      </c>
      <c r="L45" s="112">
        <v>2533.0100000000002</v>
      </c>
      <c r="M45" s="108">
        <f t="shared" si="0"/>
        <v>3643.815768899336</v>
      </c>
      <c r="N45" s="108">
        <f t="shared" si="1"/>
        <v>3520.3929056882989</v>
      </c>
    </row>
    <row r="46" spans="2:14" x14ac:dyDescent="0.2">
      <c r="B46" s="147"/>
      <c r="C46" s="33" t="s">
        <v>36</v>
      </c>
      <c r="D46" s="102">
        <v>244.67577109995699</v>
      </c>
      <c r="E46" s="106">
        <v>307.96427687730898</v>
      </c>
      <c r="F46" s="106">
        <v>332.30623575543302</v>
      </c>
      <c r="G46" s="106">
        <v>334.40395293273798</v>
      </c>
      <c r="H46" s="106">
        <v>578.55195584927401</v>
      </c>
      <c r="I46" s="106">
        <v>597.96397497168903</v>
      </c>
      <c r="J46" s="111">
        <v>490.35</v>
      </c>
      <c r="K46" s="111">
        <v>836.38</v>
      </c>
      <c r="L46" s="112">
        <v>423.51</v>
      </c>
      <c r="M46" s="108">
        <f t="shared" si="0"/>
        <v>465.32452093580002</v>
      </c>
      <c r="N46" s="108">
        <f t="shared" si="1"/>
        <v>460.67846305404447</v>
      </c>
    </row>
    <row r="47" spans="2:14" x14ac:dyDescent="0.2">
      <c r="B47" s="147"/>
      <c r="C47" s="33" t="s">
        <v>37</v>
      </c>
      <c r="D47" s="102">
        <v>3723.1587052913101</v>
      </c>
      <c r="E47" s="106">
        <v>92.446672803528799</v>
      </c>
      <c r="F47" s="106">
        <v>429.13740217628498</v>
      </c>
      <c r="G47" s="106">
        <v>25231.428080916201</v>
      </c>
      <c r="H47" s="106">
        <v>8099.0517005148504</v>
      </c>
      <c r="I47" s="106">
        <v>509.440714587287</v>
      </c>
      <c r="J47" s="111">
        <v>204.75</v>
      </c>
      <c r="K47" s="111">
        <v>8391.92</v>
      </c>
      <c r="L47" s="112">
        <v>153.62</v>
      </c>
      <c r="M47" s="108">
        <f t="shared" si="0"/>
        <v>5835.166659536183</v>
      </c>
      <c r="N47" s="108">
        <f t="shared" si="1"/>
        <v>5203.8836973654961</v>
      </c>
    </row>
    <row r="48" spans="2:14" x14ac:dyDescent="0.2">
      <c r="B48" s="147" t="s">
        <v>78</v>
      </c>
      <c r="C48" s="33" t="s">
        <v>34</v>
      </c>
      <c r="D48" s="102">
        <v>355.83786879631703</v>
      </c>
      <c r="E48" s="106">
        <v>140.78826819135699</v>
      </c>
      <c r="F48" s="106">
        <v>389.53964107623699</v>
      </c>
      <c r="G48" s="106">
        <v>394.570420360208</v>
      </c>
      <c r="H48" s="106">
        <v>419.90573708776401</v>
      </c>
      <c r="I48" s="106">
        <v>376.56206059012999</v>
      </c>
      <c r="J48" s="111">
        <v>531.88</v>
      </c>
      <c r="K48" s="111">
        <v>576.28</v>
      </c>
      <c r="L48" s="112">
        <v>1543.4</v>
      </c>
      <c r="M48" s="108">
        <f t="shared" si="0"/>
        <v>398.17049951275169</v>
      </c>
      <c r="N48" s="108">
        <f t="shared" si="1"/>
        <v>525.41822178911264</v>
      </c>
    </row>
    <row r="49" spans="2:14" x14ac:dyDescent="0.2">
      <c r="B49" s="147"/>
      <c r="C49" s="33" t="s">
        <v>35</v>
      </c>
      <c r="D49" s="102">
        <v>1095.9312926405901</v>
      </c>
      <c r="E49" s="106">
        <v>854.51657035191897</v>
      </c>
      <c r="F49" s="106">
        <v>1466.21325316046</v>
      </c>
      <c r="G49" s="106">
        <v>2483.1581556768501</v>
      </c>
      <c r="H49" s="106">
        <v>2039.0226851448699</v>
      </c>
      <c r="I49" s="106">
        <v>3164.6037010248601</v>
      </c>
      <c r="J49" s="111">
        <v>2650.33</v>
      </c>
      <c r="K49" s="111">
        <v>3254.75</v>
      </c>
      <c r="L49" s="112">
        <v>2282.4699999999998</v>
      </c>
      <c r="M49" s="108">
        <f t="shared" si="0"/>
        <v>2126.0657072499434</v>
      </c>
      <c r="N49" s="108">
        <f t="shared" si="1"/>
        <v>2143.4439619999498</v>
      </c>
    </row>
    <row r="50" spans="2:14" x14ac:dyDescent="0.2">
      <c r="B50" s="147"/>
      <c r="C50" s="33" t="s">
        <v>36</v>
      </c>
      <c r="D50" s="102">
        <v>169.20190449208999</v>
      </c>
      <c r="E50" s="106">
        <v>104.831396513027</v>
      </c>
      <c r="F50" s="106">
        <v>287.41619497239799</v>
      </c>
      <c r="G50" s="106">
        <v>154.35835630565299</v>
      </c>
      <c r="H50" s="106">
        <v>201.27189611388701</v>
      </c>
      <c r="I50" s="106">
        <v>178.97927761070599</v>
      </c>
      <c r="J50" s="111">
        <v>128.82</v>
      </c>
      <c r="K50" s="111">
        <v>202.43</v>
      </c>
      <c r="L50" s="112">
        <v>565.41999999999996</v>
      </c>
      <c r="M50" s="108">
        <f t="shared" si="0"/>
        <v>178.41362825097011</v>
      </c>
      <c r="N50" s="108">
        <f t="shared" si="1"/>
        <v>221.41433622308452</v>
      </c>
    </row>
    <row r="51" spans="2:14" x14ac:dyDescent="0.2">
      <c r="B51" s="147"/>
      <c r="C51" s="33" t="s">
        <v>37</v>
      </c>
      <c r="D51" s="102">
        <v>650.91046448707596</v>
      </c>
      <c r="E51" s="106">
        <v>31.894402644237701</v>
      </c>
      <c r="F51" s="106">
        <v>594.58490209950605</v>
      </c>
      <c r="G51" s="106">
        <v>162.568704264107</v>
      </c>
      <c r="H51" s="106">
        <v>383.77766546672598</v>
      </c>
      <c r="I51" s="106">
        <v>1934.7821706975601</v>
      </c>
      <c r="J51" s="111">
        <v>48.73</v>
      </c>
      <c r="K51" s="111">
        <v>316.35000000000002</v>
      </c>
      <c r="L51" s="112">
        <v>2.97</v>
      </c>
      <c r="M51" s="108">
        <f t="shared" si="0"/>
        <v>515.44978870740158</v>
      </c>
      <c r="N51" s="108">
        <f t="shared" si="1"/>
        <v>458.50758996213477</v>
      </c>
    </row>
    <row r="52" spans="2:14" x14ac:dyDescent="0.2">
      <c r="B52" s="147" t="s">
        <v>63</v>
      </c>
      <c r="C52" s="33" t="s">
        <v>34</v>
      </c>
      <c r="D52" s="102">
        <v>30.207250411968602</v>
      </c>
      <c r="E52" s="106">
        <v>7.9135930720724303</v>
      </c>
      <c r="F52" s="106">
        <v>90.501427217569599</v>
      </c>
      <c r="G52" s="106">
        <v>82.243551779526896</v>
      </c>
      <c r="H52" s="106">
        <v>95.213216727954801</v>
      </c>
      <c r="I52" s="106">
        <v>112.04617150439999</v>
      </c>
      <c r="J52" s="111">
        <v>147.61000000000001</v>
      </c>
      <c r="K52" s="111">
        <v>138.99</v>
      </c>
      <c r="L52" s="112">
        <v>246.16</v>
      </c>
      <c r="M52" s="108">
        <f t="shared" si="0"/>
        <v>88.090651339186536</v>
      </c>
      <c r="N52" s="108">
        <f t="shared" si="1"/>
        <v>105.65391230149913</v>
      </c>
    </row>
    <row r="53" spans="2:14" x14ac:dyDescent="0.2">
      <c r="B53" s="147"/>
      <c r="C53" s="33" t="s">
        <v>35</v>
      </c>
      <c r="D53" s="102">
        <v>78.869874149581506</v>
      </c>
      <c r="E53" s="106">
        <v>0.83201647564459802</v>
      </c>
      <c r="F53" s="106">
        <v>66.172903237582105</v>
      </c>
      <c r="G53" s="106">
        <v>57.999869016104199</v>
      </c>
      <c r="H53" s="106">
        <v>166.45928273817799</v>
      </c>
      <c r="I53" s="106">
        <v>46.871653677871201</v>
      </c>
      <c r="J53" s="111">
        <v>0.47</v>
      </c>
      <c r="K53" s="111">
        <v>31.3</v>
      </c>
      <c r="L53" s="112">
        <v>788.7</v>
      </c>
      <c r="M53" s="108">
        <f t="shared" si="0"/>
        <v>56.121949911870203</v>
      </c>
      <c r="N53" s="108">
        <f t="shared" si="1"/>
        <v>137.51951103277349</v>
      </c>
    </row>
    <row r="54" spans="2:14" x14ac:dyDescent="0.2">
      <c r="B54" s="147"/>
      <c r="C54" s="33" t="s">
        <v>36</v>
      </c>
      <c r="D54" s="102">
        <v>11.496654588699</v>
      </c>
      <c r="E54" s="106">
        <v>3.2182042416786101</v>
      </c>
      <c r="F54" s="106">
        <v>108.75351888177801</v>
      </c>
      <c r="G54" s="106">
        <v>19.2736190056232</v>
      </c>
      <c r="H54" s="106">
        <v>30.400699679588399</v>
      </c>
      <c r="I54" s="106">
        <v>38.049311048750603</v>
      </c>
      <c r="J54" s="111">
        <v>14.55</v>
      </c>
      <c r="K54" s="111">
        <v>13.17</v>
      </c>
      <c r="L54" s="112">
        <v>94.54</v>
      </c>
      <c r="M54" s="108">
        <f t="shared" si="0"/>
        <v>29.864000930764728</v>
      </c>
      <c r="N54" s="108">
        <f t="shared" si="1"/>
        <v>37.050223049568643</v>
      </c>
    </row>
    <row r="55" spans="2:14" x14ac:dyDescent="0.2">
      <c r="B55" s="147"/>
      <c r="C55" s="33" t="s">
        <v>37</v>
      </c>
      <c r="D55" s="102">
        <v>0</v>
      </c>
      <c r="E55" s="106">
        <v>0</v>
      </c>
      <c r="F55" s="106">
        <v>0</v>
      </c>
      <c r="G55" s="106">
        <v>35.176716846900497</v>
      </c>
      <c r="H55" s="106">
        <v>2.45097457844285</v>
      </c>
      <c r="I55" s="106">
        <v>22.301901555016599</v>
      </c>
      <c r="J55" s="111">
        <v>130.78</v>
      </c>
      <c r="K55" s="111">
        <v>1.88</v>
      </c>
      <c r="L55" s="112">
        <v>1.44</v>
      </c>
      <c r="M55" s="108">
        <f t="shared" si="0"/>
        <v>24.073699122544994</v>
      </c>
      <c r="N55" s="108">
        <f t="shared" si="1"/>
        <v>21.558843664484439</v>
      </c>
    </row>
    <row r="56" spans="2:14" x14ac:dyDescent="0.2">
      <c r="B56" s="147" t="s">
        <v>79</v>
      </c>
      <c r="C56" s="33" t="s">
        <v>34</v>
      </c>
      <c r="D56" s="102">
        <v>0</v>
      </c>
      <c r="E56" s="106">
        <v>0</v>
      </c>
      <c r="F56" s="106">
        <v>0</v>
      </c>
      <c r="G56" s="106">
        <v>8.9963054187200006E-2</v>
      </c>
      <c r="H56" s="106">
        <v>0.39489702325829801</v>
      </c>
      <c r="I56" s="106">
        <v>0</v>
      </c>
      <c r="J56" s="111">
        <v>0</v>
      </c>
      <c r="K56" s="111">
        <v>0</v>
      </c>
      <c r="L56" s="112">
        <v>0.22</v>
      </c>
      <c r="M56" s="108">
        <f t="shared" si="0"/>
        <v>6.0607509680687253E-2</v>
      </c>
      <c r="N56" s="108">
        <f t="shared" si="1"/>
        <v>7.8317786382833113E-2</v>
      </c>
    </row>
    <row r="57" spans="2:14" x14ac:dyDescent="0.2">
      <c r="B57" s="147"/>
      <c r="C57" s="33" t="s">
        <v>35</v>
      </c>
      <c r="D57" s="102">
        <v>0</v>
      </c>
      <c r="E57" s="106">
        <v>0</v>
      </c>
      <c r="F57" s="106">
        <v>0</v>
      </c>
      <c r="G57" s="106">
        <v>0</v>
      </c>
      <c r="H57" s="106">
        <v>0</v>
      </c>
      <c r="I57" s="106">
        <v>0</v>
      </c>
      <c r="J57" s="111">
        <v>0</v>
      </c>
      <c r="K57" s="111">
        <v>0</v>
      </c>
      <c r="L57" s="112">
        <v>0</v>
      </c>
      <c r="M57" s="108">
        <f t="shared" si="0"/>
        <v>0</v>
      </c>
      <c r="N57" s="108">
        <f t="shared" si="1"/>
        <v>0</v>
      </c>
    </row>
    <row r="58" spans="2:14" x14ac:dyDescent="0.2">
      <c r="B58" s="147"/>
      <c r="C58" s="33" t="s">
        <v>36</v>
      </c>
      <c r="D58" s="102">
        <v>0</v>
      </c>
      <c r="E58" s="106">
        <v>0</v>
      </c>
      <c r="F58" s="106">
        <v>18.080199706178501</v>
      </c>
      <c r="G58" s="106">
        <v>5.8923633513642599</v>
      </c>
      <c r="H58" s="106">
        <v>8.6216208215631003</v>
      </c>
      <c r="I58" s="106">
        <v>0.25401952447700799</v>
      </c>
      <c r="J58" s="111">
        <v>18.34</v>
      </c>
      <c r="K58" s="111">
        <v>8.4</v>
      </c>
      <c r="L58" s="112">
        <v>2.1800000000000002</v>
      </c>
      <c r="M58" s="108">
        <f t="shared" si="0"/>
        <v>7.4485254254478592</v>
      </c>
      <c r="N58" s="108">
        <f t="shared" si="1"/>
        <v>6.8631337115092084</v>
      </c>
    </row>
    <row r="59" spans="2:14" x14ac:dyDescent="0.2">
      <c r="B59" s="147"/>
      <c r="C59" s="33" t="s">
        <v>37</v>
      </c>
      <c r="D59" s="102">
        <v>0</v>
      </c>
      <c r="E59" s="106">
        <v>0</v>
      </c>
      <c r="F59" s="106">
        <v>804.39558289384604</v>
      </c>
      <c r="G59" s="106">
        <v>6287.5292463385404</v>
      </c>
      <c r="H59" s="106">
        <v>517.00433232737305</v>
      </c>
      <c r="I59" s="106">
        <v>40.419669389706797</v>
      </c>
      <c r="J59" s="111">
        <v>0</v>
      </c>
      <c r="K59" s="111">
        <v>0</v>
      </c>
      <c r="L59" s="112">
        <v>0</v>
      </c>
      <c r="M59" s="108">
        <f t="shared" si="0"/>
        <v>956.16860386868325</v>
      </c>
      <c r="N59" s="108">
        <f t="shared" si="1"/>
        <v>849.92764788327395</v>
      </c>
    </row>
    <row r="60" spans="2:14" x14ac:dyDescent="0.2">
      <c r="B60" s="147" t="s">
        <v>80</v>
      </c>
      <c r="C60" s="33" t="s">
        <v>34</v>
      </c>
      <c r="D60" s="102">
        <v>56.666768763729898</v>
      </c>
      <c r="E60" s="106">
        <v>24.134104937353001</v>
      </c>
      <c r="F60" s="106">
        <v>43.971382897915703</v>
      </c>
      <c r="G60" s="106">
        <v>76.437423510635099</v>
      </c>
      <c r="H60" s="106">
        <v>50.167181628459701</v>
      </c>
      <c r="I60" s="106">
        <v>60.413603000795803</v>
      </c>
      <c r="J60" s="111">
        <v>99.76</v>
      </c>
      <c r="K60" s="111">
        <v>144.26</v>
      </c>
      <c r="L60" s="112">
        <v>91.64</v>
      </c>
      <c r="M60" s="108">
        <f t="shared" si="0"/>
        <v>69.476308092361151</v>
      </c>
      <c r="N60" s="108">
        <f t="shared" si="1"/>
        <v>71.938940526543249</v>
      </c>
    </row>
    <row r="61" spans="2:14" x14ac:dyDescent="0.2">
      <c r="B61" s="147"/>
      <c r="C61" s="33" t="s">
        <v>35</v>
      </c>
      <c r="D61" s="102">
        <v>2225.98605471988</v>
      </c>
      <c r="E61" s="106">
        <v>1821.07663438791</v>
      </c>
      <c r="F61" s="106">
        <v>2099.5587417053098</v>
      </c>
      <c r="G61" s="106">
        <v>2367.8762283124902</v>
      </c>
      <c r="H61" s="106">
        <v>2528.85663155559</v>
      </c>
      <c r="I61" s="106">
        <v>2295.3830759242101</v>
      </c>
      <c r="J61" s="111">
        <v>1789.77</v>
      </c>
      <c r="K61" s="111">
        <v>3479.82</v>
      </c>
      <c r="L61" s="112">
        <v>1905.92</v>
      </c>
      <c r="M61" s="108">
        <f t="shared" si="0"/>
        <v>2326.0409208256742</v>
      </c>
      <c r="N61" s="108">
        <f t="shared" si="1"/>
        <v>2279.36081851171</v>
      </c>
    </row>
    <row r="62" spans="2:14" x14ac:dyDescent="0.2">
      <c r="B62" s="147"/>
      <c r="C62" s="33" t="s">
        <v>36</v>
      </c>
      <c r="D62" s="102">
        <v>72.710933821176994</v>
      </c>
      <c r="E62" s="106">
        <v>55.470817309647501</v>
      </c>
      <c r="F62" s="106">
        <v>95.356166142898203</v>
      </c>
      <c r="G62" s="106">
        <v>68.112965828220197</v>
      </c>
      <c r="H62" s="106">
        <v>73.0903013605339</v>
      </c>
      <c r="I62" s="106">
        <v>97.886526519549705</v>
      </c>
      <c r="J62" s="111">
        <v>76.319999999999993</v>
      </c>
      <c r="K62" s="111">
        <v>95.09</v>
      </c>
      <c r="L62" s="112">
        <v>78.180000000000007</v>
      </c>
      <c r="M62" s="108">
        <f t="shared" si="0"/>
        <v>79.254713872753314</v>
      </c>
      <c r="N62" s="108">
        <f t="shared" si="1"/>
        <v>79.135301220225173</v>
      </c>
    </row>
    <row r="63" spans="2:14" x14ac:dyDescent="0.2">
      <c r="B63" s="147"/>
      <c r="C63" s="33" t="s">
        <v>37</v>
      </c>
      <c r="D63" s="102">
        <v>1154.2258720592099</v>
      </c>
      <c r="E63" s="106">
        <v>11.3289375643492</v>
      </c>
      <c r="F63" s="106">
        <v>107.192248703185</v>
      </c>
      <c r="G63" s="106">
        <v>119.84550270302501</v>
      </c>
      <c r="H63" s="106">
        <v>54.368617698659797</v>
      </c>
      <c r="I63" s="106">
        <v>116.028068464645</v>
      </c>
      <c r="J63" s="111">
        <v>431.28</v>
      </c>
      <c r="K63" s="111">
        <v>522.13</v>
      </c>
      <c r="L63" s="112">
        <v>0</v>
      </c>
      <c r="M63" s="108">
        <f t="shared" si="0"/>
        <v>314.54990589913422</v>
      </c>
      <c r="N63" s="108">
        <f t="shared" si="1"/>
        <v>279.59991635478599</v>
      </c>
    </row>
    <row r="64" spans="2:14" x14ac:dyDescent="0.2">
      <c r="B64" s="147" t="s">
        <v>81</v>
      </c>
      <c r="C64" s="33" t="s">
        <v>34</v>
      </c>
      <c r="D64" s="102">
        <v>174.691468462795</v>
      </c>
      <c r="E64" s="106">
        <v>138.95816765432099</v>
      </c>
      <c r="F64" s="106">
        <v>213.64704165236699</v>
      </c>
      <c r="G64" s="106">
        <v>150.39457077852899</v>
      </c>
      <c r="H64" s="106">
        <v>195.41135875207601</v>
      </c>
      <c r="I64" s="106">
        <v>126.420827568647</v>
      </c>
      <c r="J64" s="111">
        <v>202.32</v>
      </c>
      <c r="K64" s="111">
        <v>495.09</v>
      </c>
      <c r="L64" s="112">
        <v>366.81</v>
      </c>
      <c r="M64" s="108">
        <f t="shared" si="0"/>
        <v>212.11667935859185</v>
      </c>
      <c r="N64" s="108">
        <f t="shared" si="1"/>
        <v>229.30482609652609</v>
      </c>
    </row>
    <row r="65" spans="2:14" x14ac:dyDescent="0.2">
      <c r="B65" s="147"/>
      <c r="C65" s="33" t="s">
        <v>35</v>
      </c>
      <c r="D65" s="102">
        <v>9656.0853326328797</v>
      </c>
      <c r="E65" s="106">
        <v>9857.5979770658105</v>
      </c>
      <c r="F65" s="106">
        <v>9591.7127247644803</v>
      </c>
      <c r="G65" s="106">
        <v>8789.7274023633508</v>
      </c>
      <c r="H65" s="106">
        <v>8305.83783964139</v>
      </c>
      <c r="I65" s="106">
        <v>7850.7287136589903</v>
      </c>
      <c r="J65" s="111">
        <v>9787.82</v>
      </c>
      <c r="K65" s="111">
        <v>11640.89</v>
      </c>
      <c r="L65" s="112">
        <v>8174.93</v>
      </c>
      <c r="M65" s="108">
        <f t="shared" si="0"/>
        <v>9435.0499987658623</v>
      </c>
      <c r="N65" s="108">
        <f t="shared" si="1"/>
        <v>9295.0366655696544</v>
      </c>
    </row>
    <row r="66" spans="2:14" x14ac:dyDescent="0.2">
      <c r="B66" s="147"/>
      <c r="C66" s="33" t="s">
        <v>36</v>
      </c>
      <c r="D66" s="102">
        <v>109.504112465953</v>
      </c>
      <c r="E66" s="106">
        <v>75.989731123928294</v>
      </c>
      <c r="F66" s="106">
        <v>207.71364671144599</v>
      </c>
      <c r="G66" s="106">
        <v>104.037879962232</v>
      </c>
      <c r="H66" s="106">
        <v>149.20913482260201</v>
      </c>
      <c r="I66" s="106">
        <v>229.261074634582</v>
      </c>
      <c r="J66" s="111">
        <v>207.87</v>
      </c>
      <c r="K66" s="111">
        <v>356.15</v>
      </c>
      <c r="L66" s="112">
        <v>458.92</v>
      </c>
      <c r="M66" s="108">
        <f t="shared" si="0"/>
        <v>179.96694746509291</v>
      </c>
      <c r="N66" s="108">
        <f t="shared" si="1"/>
        <v>210.96173108008259</v>
      </c>
    </row>
    <row r="67" spans="2:14" x14ac:dyDescent="0.2">
      <c r="B67" s="147"/>
      <c r="C67" s="33" t="s">
        <v>37</v>
      </c>
      <c r="D67" s="102">
        <v>144.58420673523401</v>
      </c>
      <c r="E67" s="106">
        <v>3104.72466187395</v>
      </c>
      <c r="F67" s="106">
        <v>153.253305140501</v>
      </c>
      <c r="G67" s="106">
        <v>334.790628214999</v>
      </c>
      <c r="H67" s="106">
        <v>2301.7374803883999</v>
      </c>
      <c r="I67" s="106">
        <v>878.03937458891903</v>
      </c>
      <c r="J67" s="111">
        <v>35.909999999999997</v>
      </c>
      <c r="K67" s="111">
        <v>693.61</v>
      </c>
      <c r="L67" s="112">
        <v>344.79</v>
      </c>
      <c r="M67" s="108">
        <f t="shared" si="0"/>
        <v>955.8312071177503</v>
      </c>
      <c r="N67" s="108">
        <f t="shared" si="1"/>
        <v>887.93773966022252</v>
      </c>
    </row>
    <row r="68" spans="2:14" x14ac:dyDescent="0.2">
      <c r="B68" s="147" t="s">
        <v>82</v>
      </c>
      <c r="C68" s="33" t="s">
        <v>34</v>
      </c>
      <c r="D68" s="102">
        <v>783.44714215780004</v>
      </c>
      <c r="E68" s="106">
        <v>276.36699830420201</v>
      </c>
      <c r="F68" s="106">
        <v>203.649388507103</v>
      </c>
      <c r="G68" s="106">
        <v>595.23100976139096</v>
      </c>
      <c r="H68" s="106">
        <v>604.69508826271306</v>
      </c>
      <c r="I68" s="106">
        <v>490.39225407721102</v>
      </c>
      <c r="J68" s="111">
        <v>621.61</v>
      </c>
      <c r="K68" s="111">
        <v>852.44</v>
      </c>
      <c r="L68" s="112">
        <v>296.10000000000002</v>
      </c>
      <c r="M68" s="108">
        <f t="shared" si="0"/>
        <v>553.47898513380255</v>
      </c>
      <c r="N68" s="108">
        <f t="shared" si="1"/>
        <v>524.88132011893561</v>
      </c>
    </row>
    <row r="69" spans="2:14" x14ac:dyDescent="0.2">
      <c r="B69" s="147"/>
      <c r="C69" s="33" t="s">
        <v>35</v>
      </c>
      <c r="D69" s="102">
        <v>1121.0743351849101</v>
      </c>
      <c r="E69" s="106">
        <v>392.35787347365402</v>
      </c>
      <c r="F69" s="106">
        <v>677.42249797540103</v>
      </c>
      <c r="G69" s="106">
        <v>1330.72505374249</v>
      </c>
      <c r="H69" s="106">
        <v>1090.0449552733201</v>
      </c>
      <c r="I69" s="106">
        <v>1014.16465586677</v>
      </c>
      <c r="J69" s="111">
        <v>1961.92</v>
      </c>
      <c r="K69" s="111">
        <v>6231.27</v>
      </c>
      <c r="L69" s="112">
        <v>2280.1999999999998</v>
      </c>
      <c r="M69" s="108">
        <f t="shared" ref="M69:M76" si="2">AVERAGE(D69:K69)</f>
        <v>1727.3724214395681</v>
      </c>
      <c r="N69" s="108">
        <f t="shared" ref="N69:N76" si="3">AVERAGE(D69:L69)</f>
        <v>1788.7977079462826</v>
      </c>
    </row>
    <row r="70" spans="2:14" x14ac:dyDescent="0.2">
      <c r="B70" s="147"/>
      <c r="C70" s="33" t="s">
        <v>36</v>
      </c>
      <c r="D70" s="102">
        <v>164.288795403161</v>
      </c>
      <c r="E70" s="106">
        <v>121.547183977877</v>
      </c>
      <c r="F70" s="106">
        <v>114.124128808564</v>
      </c>
      <c r="G70" s="106">
        <v>197.38209939430499</v>
      </c>
      <c r="H70" s="106">
        <v>319.52355235341901</v>
      </c>
      <c r="I70" s="106">
        <v>103.686898242097</v>
      </c>
      <c r="J70" s="111">
        <v>312.01</v>
      </c>
      <c r="K70" s="111">
        <v>426.69</v>
      </c>
      <c r="L70" s="112">
        <v>352.63</v>
      </c>
      <c r="M70" s="108">
        <f t="shared" si="2"/>
        <v>219.90658227242787</v>
      </c>
      <c r="N70" s="108">
        <f t="shared" si="3"/>
        <v>234.65362868660253</v>
      </c>
    </row>
    <row r="71" spans="2:14" x14ac:dyDescent="0.2">
      <c r="B71" s="147"/>
      <c r="C71" s="33" t="s">
        <v>37</v>
      </c>
      <c r="D71" s="102">
        <v>275.05548975137702</v>
      </c>
      <c r="E71" s="106">
        <v>76.055240353039494</v>
      </c>
      <c r="F71" s="106">
        <v>4.7947945969944099</v>
      </c>
      <c r="G71" s="106">
        <v>449.51501671145598</v>
      </c>
      <c r="H71" s="106">
        <v>7727.4065908911898</v>
      </c>
      <c r="I71" s="106">
        <v>768.03606889030004</v>
      </c>
      <c r="J71" s="111">
        <v>64.25</v>
      </c>
      <c r="K71" s="111">
        <v>649.67999999999995</v>
      </c>
      <c r="L71" s="112">
        <v>307.22000000000003</v>
      </c>
      <c r="M71" s="108">
        <f t="shared" si="2"/>
        <v>1251.8491501492947</v>
      </c>
      <c r="N71" s="108">
        <f t="shared" si="3"/>
        <v>1146.8903556882619</v>
      </c>
    </row>
    <row r="72" spans="2:14" x14ac:dyDescent="0.2">
      <c r="B72" s="147" t="s">
        <v>83</v>
      </c>
      <c r="C72" s="33" t="s">
        <v>34</v>
      </c>
      <c r="D72" s="102">
        <v>364.23970842918402</v>
      </c>
      <c r="E72" s="106">
        <v>165.06662293721499</v>
      </c>
      <c r="F72" s="106">
        <v>169.63937324446499</v>
      </c>
      <c r="G72" s="106">
        <v>197.67126037204599</v>
      </c>
      <c r="H72" s="106">
        <v>204.86417293452999</v>
      </c>
      <c r="I72" s="106">
        <v>345.27326157594899</v>
      </c>
      <c r="J72" s="111">
        <v>177.79</v>
      </c>
      <c r="K72" s="111">
        <v>333.31</v>
      </c>
      <c r="L72" s="113">
        <v>361.22</v>
      </c>
      <c r="M72" s="108">
        <f t="shared" si="2"/>
        <v>244.73179993667361</v>
      </c>
      <c r="N72" s="108">
        <f t="shared" si="3"/>
        <v>257.67493327704324</v>
      </c>
    </row>
    <row r="73" spans="2:14" x14ac:dyDescent="0.2">
      <c r="B73" s="147"/>
      <c r="C73" s="33" t="s">
        <v>35</v>
      </c>
      <c r="D73" s="102">
        <v>509.95463699679402</v>
      </c>
      <c r="E73" s="106">
        <v>458.67458872380502</v>
      </c>
      <c r="F73" s="106">
        <v>554.04070372482499</v>
      </c>
      <c r="G73" s="106">
        <v>536.19958539196398</v>
      </c>
      <c r="H73" s="106">
        <v>598.99330478479703</v>
      </c>
      <c r="I73" s="106">
        <v>888.90875555091998</v>
      </c>
      <c r="J73" s="111">
        <v>605.26</v>
      </c>
      <c r="K73" s="111">
        <v>685.78</v>
      </c>
      <c r="L73" s="113">
        <v>234.64</v>
      </c>
      <c r="M73" s="108">
        <f t="shared" si="2"/>
        <v>604.72644689663809</v>
      </c>
      <c r="N73" s="108">
        <f t="shared" si="3"/>
        <v>563.6057305747895</v>
      </c>
    </row>
    <row r="74" spans="2:14" x14ac:dyDescent="0.2">
      <c r="B74" s="147"/>
      <c r="C74" s="33" t="s">
        <v>36</v>
      </c>
      <c r="D74" s="102">
        <v>922.19995071147605</v>
      </c>
      <c r="E74" s="106">
        <v>784.05933564871998</v>
      </c>
      <c r="F74" s="106">
        <v>1087.2489257514101</v>
      </c>
      <c r="G74" s="106">
        <v>908.524219068604</v>
      </c>
      <c r="H74" s="106">
        <v>794.30781144206696</v>
      </c>
      <c r="I74" s="106">
        <v>1248.18851153424</v>
      </c>
      <c r="J74" s="111">
        <v>1249.9100000000001</v>
      </c>
      <c r="K74" s="111">
        <v>1343.49</v>
      </c>
      <c r="L74" s="113">
        <v>1215.8800000000001</v>
      </c>
      <c r="M74" s="108">
        <f t="shared" si="2"/>
        <v>1042.2410942695647</v>
      </c>
      <c r="N74" s="108">
        <f t="shared" si="3"/>
        <v>1061.5343060173909</v>
      </c>
    </row>
    <row r="75" spans="2:14" x14ac:dyDescent="0.2">
      <c r="B75" s="147"/>
      <c r="C75" s="33" t="s">
        <v>37</v>
      </c>
      <c r="D75" s="102">
        <v>1801.2074066571699</v>
      </c>
      <c r="E75" s="106">
        <v>704.07261793891905</v>
      </c>
      <c r="F75" s="106">
        <v>1275.4500266858699</v>
      </c>
      <c r="G75" s="106">
        <v>5581.9414632299904</v>
      </c>
      <c r="H75" s="106">
        <v>35474.4319779832</v>
      </c>
      <c r="I75" s="106">
        <v>885.61412033026704</v>
      </c>
      <c r="J75" s="111">
        <v>1563.27</v>
      </c>
      <c r="K75" s="111">
        <v>7432.18</v>
      </c>
      <c r="L75" s="113">
        <v>1230.0999999999999</v>
      </c>
      <c r="M75" s="108">
        <f t="shared" si="2"/>
        <v>6839.7709516031773</v>
      </c>
      <c r="N75" s="108">
        <f t="shared" si="3"/>
        <v>6216.4741792028244</v>
      </c>
    </row>
    <row r="76" spans="2:14" x14ac:dyDescent="0.2">
      <c r="B76" s="37" t="s">
        <v>38</v>
      </c>
      <c r="C76" s="38"/>
      <c r="D76" s="114">
        <v>49698.16040373165</v>
      </c>
      <c r="E76" s="114">
        <v>29920.30714328742</v>
      </c>
      <c r="F76" s="114">
        <v>40457.721614602822</v>
      </c>
      <c r="G76" s="114">
        <v>106008.6357656211</v>
      </c>
      <c r="H76" s="114">
        <v>106085.8286228933</v>
      </c>
      <c r="I76" s="114">
        <v>39935.083302043917</v>
      </c>
      <c r="J76" s="115">
        <f>SUM(J4:J75)</f>
        <v>49103.170000000006</v>
      </c>
      <c r="K76" s="115">
        <f>SUM(K4:K75)</f>
        <v>81919.249999999971</v>
      </c>
      <c r="L76" s="116">
        <f>SUM(L4:L75)</f>
        <v>65029.060000000012</v>
      </c>
      <c r="M76" s="95">
        <f t="shared" si="2"/>
        <v>62891.019606522517</v>
      </c>
      <c r="N76" s="95">
        <f t="shared" si="3"/>
        <v>63128.579650242245</v>
      </c>
    </row>
    <row r="77" spans="2:14" ht="13.5" thickBot="1" x14ac:dyDescent="0.25">
      <c r="B77" s="15"/>
      <c r="C77" s="12"/>
      <c r="D77" s="14"/>
      <c r="E77" s="14"/>
      <c r="F77" s="14"/>
      <c r="G77" s="14"/>
      <c r="H77" s="14"/>
      <c r="I77" s="14"/>
      <c r="J77" s="14"/>
      <c r="K77" s="14"/>
      <c r="M77" s="14"/>
      <c r="N77" s="14"/>
    </row>
    <row r="78" spans="2:14" ht="13.5" thickBot="1" x14ac:dyDescent="0.25">
      <c r="B78" s="140" t="s">
        <v>257</v>
      </c>
      <c r="C78" s="141"/>
      <c r="D78" s="141"/>
      <c r="E78" s="142"/>
      <c r="F78" s="14"/>
      <c r="G78" s="14"/>
      <c r="H78" s="14"/>
      <c r="I78" s="14"/>
      <c r="J78" s="14"/>
      <c r="K78" s="14"/>
      <c r="L78" s="14"/>
      <c r="M78" s="14"/>
      <c r="N78" s="14"/>
    </row>
  </sheetData>
  <mergeCells count="20">
    <mergeCell ref="B78:E78"/>
    <mergeCell ref="B8:B11"/>
    <mergeCell ref="B72:B75"/>
    <mergeCell ref="B68:B71"/>
    <mergeCell ref="B1:L1"/>
    <mergeCell ref="B52:B55"/>
    <mergeCell ref="B56:B59"/>
    <mergeCell ref="B60:B63"/>
    <mergeCell ref="B64:B67"/>
    <mergeCell ref="B32:B35"/>
    <mergeCell ref="B36:B39"/>
    <mergeCell ref="B40:B43"/>
    <mergeCell ref="B44:B47"/>
    <mergeCell ref="B48:B51"/>
    <mergeCell ref="B12:B15"/>
    <mergeCell ref="B16:B19"/>
    <mergeCell ref="B20:B23"/>
    <mergeCell ref="B24:B27"/>
    <mergeCell ref="B28:B31"/>
    <mergeCell ref="B4:B7"/>
  </mergeCells>
  <hyperlinks>
    <hyperlink ref="B78:D78" location="'Table of Contents'!A1" display="Link to Table of Contents" xr:uid="{FC468147-E455-46BA-BC96-BB9849FBC550}"/>
  </hyperlinks>
  <pageMargins left="0.25" right="0.25" top="0.75" bottom="0.75" header="0.3" footer="0.3"/>
  <pageSetup paperSize="9" orientation="landscape" r:id="rId1"/>
  <headerFooter>
    <oddHeader>&amp;C&amp;20NSW Native Vegetation data spreadsheet</oddHeader>
    <oddFooter>&amp;RNSW Native Vegetation data spreadsheet</oddFooter>
  </headerFooter>
  <rowBreaks count="2" manualBreakCount="2">
    <brk id="35" max="16383" man="1"/>
    <brk id="7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2DF63-B037-4305-B022-10085C85E579}">
  <dimension ref="B1:H580"/>
  <sheetViews>
    <sheetView zoomScaleNormal="100" workbookViewId="0"/>
  </sheetViews>
  <sheetFormatPr defaultColWidth="9.140625" defaultRowHeight="12.75" x14ac:dyDescent="0.2"/>
  <cols>
    <col min="1" max="1" width="9.140625" style="17"/>
    <col min="2" max="2" width="67.42578125" style="17" bestFit="1" customWidth="1"/>
    <col min="3" max="3" width="20" style="17" bestFit="1" customWidth="1"/>
    <col min="4" max="5" width="11" style="17" bestFit="1" customWidth="1"/>
    <col min="6" max="6" width="12" style="17" bestFit="1" customWidth="1"/>
    <col min="7" max="7" width="11.5703125" style="17" customWidth="1"/>
    <col min="8" max="8" width="14.42578125" style="17" customWidth="1"/>
    <col min="9" max="16384" width="9.140625" style="17"/>
  </cols>
  <sheetData>
    <row r="1" spans="2:8" x14ac:dyDescent="0.2">
      <c r="B1" s="47" t="s">
        <v>255</v>
      </c>
    </row>
    <row r="2" spans="2:8" x14ac:dyDescent="0.2">
      <c r="B2" s="47"/>
    </row>
    <row r="3" spans="2:8" ht="38.25" x14ac:dyDescent="0.2">
      <c r="B3" s="48" t="s">
        <v>84</v>
      </c>
      <c r="C3" s="48" t="s">
        <v>85</v>
      </c>
      <c r="D3" s="49" t="s">
        <v>86</v>
      </c>
      <c r="E3" s="49" t="s">
        <v>87</v>
      </c>
      <c r="F3" s="52" t="s">
        <v>54</v>
      </c>
      <c r="G3" s="42" t="s">
        <v>32</v>
      </c>
      <c r="H3" s="42" t="s">
        <v>33</v>
      </c>
    </row>
    <row r="4" spans="2:8" x14ac:dyDescent="0.2">
      <c r="B4" s="151" t="s">
        <v>88</v>
      </c>
      <c r="C4" s="33" t="s">
        <v>34</v>
      </c>
      <c r="D4" s="117">
        <v>0.69</v>
      </c>
      <c r="E4" s="117">
        <v>3.82</v>
      </c>
      <c r="F4" s="118">
        <v>0</v>
      </c>
      <c r="G4" s="119">
        <f>AVERAGE(D4:E4)</f>
        <v>2.2549999999999999</v>
      </c>
      <c r="H4" s="119">
        <f>AVERAGE(D4:F4)</f>
        <v>1.5033333333333332</v>
      </c>
    </row>
    <row r="5" spans="2:8" x14ac:dyDescent="0.2">
      <c r="B5" s="151"/>
      <c r="C5" s="33" t="s">
        <v>35</v>
      </c>
      <c r="D5" s="117">
        <v>0</v>
      </c>
      <c r="E5" s="117">
        <v>1.77</v>
      </c>
      <c r="F5" s="118">
        <v>52.32</v>
      </c>
      <c r="G5" s="119">
        <f t="shared" ref="G5:G68" si="0">AVERAGE(D5:E5)</f>
        <v>0.88500000000000001</v>
      </c>
      <c r="H5" s="119">
        <f t="shared" ref="H5:H68" si="1">AVERAGE(D5:F5)</f>
        <v>18.03</v>
      </c>
    </row>
    <row r="6" spans="2:8" x14ac:dyDescent="0.2">
      <c r="B6" s="151"/>
      <c r="C6" s="33" t="s">
        <v>36</v>
      </c>
      <c r="D6" s="117">
        <v>3.98</v>
      </c>
      <c r="E6" s="117">
        <v>10.63</v>
      </c>
      <c r="F6" s="118">
        <v>9.25</v>
      </c>
      <c r="G6" s="119">
        <f t="shared" si="0"/>
        <v>7.3050000000000006</v>
      </c>
      <c r="H6" s="119">
        <f t="shared" si="1"/>
        <v>7.9533333333333331</v>
      </c>
    </row>
    <row r="7" spans="2:8" x14ac:dyDescent="0.2">
      <c r="B7" s="151"/>
      <c r="C7" s="33" t="s">
        <v>37</v>
      </c>
      <c r="D7" s="117">
        <v>0</v>
      </c>
      <c r="E7" s="117">
        <v>0</v>
      </c>
      <c r="F7" s="118">
        <v>0</v>
      </c>
      <c r="G7" s="119">
        <f t="shared" si="0"/>
        <v>0</v>
      </c>
      <c r="H7" s="119">
        <f t="shared" si="1"/>
        <v>0</v>
      </c>
    </row>
    <row r="8" spans="2:8" x14ac:dyDescent="0.2">
      <c r="B8" s="148" t="s">
        <v>89</v>
      </c>
      <c r="C8" s="33" t="s">
        <v>34</v>
      </c>
      <c r="D8" s="117">
        <v>236.36</v>
      </c>
      <c r="E8" s="117">
        <v>187.88</v>
      </c>
      <c r="F8" s="118">
        <v>394.09</v>
      </c>
      <c r="G8" s="119">
        <f t="shared" si="0"/>
        <v>212.12</v>
      </c>
      <c r="H8" s="119">
        <f t="shared" si="1"/>
        <v>272.77666666666664</v>
      </c>
    </row>
    <row r="9" spans="2:8" x14ac:dyDescent="0.2">
      <c r="B9" s="149"/>
      <c r="C9" s="33" t="s">
        <v>35</v>
      </c>
      <c r="D9" s="117">
        <v>99.28</v>
      </c>
      <c r="E9" s="117">
        <v>139.61000000000001</v>
      </c>
      <c r="F9" s="118">
        <v>162.11000000000001</v>
      </c>
      <c r="G9" s="119">
        <f t="shared" si="0"/>
        <v>119.44500000000001</v>
      </c>
      <c r="H9" s="119">
        <f t="shared" si="1"/>
        <v>133.66666666666666</v>
      </c>
    </row>
    <row r="10" spans="2:8" x14ac:dyDescent="0.2">
      <c r="B10" s="149"/>
      <c r="C10" s="33" t="s">
        <v>36</v>
      </c>
      <c r="D10" s="117">
        <v>17.41</v>
      </c>
      <c r="E10" s="117">
        <v>24.34</v>
      </c>
      <c r="F10" s="118">
        <v>74.02</v>
      </c>
      <c r="G10" s="119">
        <f t="shared" si="0"/>
        <v>20.875</v>
      </c>
      <c r="H10" s="119">
        <f t="shared" si="1"/>
        <v>38.589999999999996</v>
      </c>
    </row>
    <row r="11" spans="2:8" x14ac:dyDescent="0.2">
      <c r="B11" s="150"/>
      <c r="C11" s="33" t="s">
        <v>37</v>
      </c>
      <c r="D11" s="117">
        <v>3.89</v>
      </c>
      <c r="E11" s="117">
        <v>125.42</v>
      </c>
      <c r="F11" s="118">
        <v>32.33</v>
      </c>
      <c r="G11" s="119">
        <f t="shared" si="0"/>
        <v>64.655000000000001</v>
      </c>
      <c r="H11" s="119">
        <f t="shared" si="1"/>
        <v>53.879999999999995</v>
      </c>
    </row>
    <row r="12" spans="2:8" x14ac:dyDescent="0.2">
      <c r="B12" s="148" t="s">
        <v>90</v>
      </c>
      <c r="C12" s="33" t="s">
        <v>34</v>
      </c>
      <c r="D12" s="117">
        <v>21.48</v>
      </c>
      <c r="E12" s="117">
        <v>14.88</v>
      </c>
      <c r="F12" s="118">
        <v>2.16</v>
      </c>
      <c r="G12" s="119">
        <f t="shared" si="0"/>
        <v>18.18</v>
      </c>
      <c r="H12" s="119">
        <f t="shared" si="1"/>
        <v>12.839999999999998</v>
      </c>
    </row>
    <row r="13" spans="2:8" x14ac:dyDescent="0.2">
      <c r="B13" s="149"/>
      <c r="C13" s="33" t="s">
        <v>35</v>
      </c>
      <c r="D13" s="117">
        <v>0</v>
      </c>
      <c r="E13" s="117">
        <v>0</v>
      </c>
      <c r="F13" s="118">
        <v>0</v>
      </c>
      <c r="G13" s="119">
        <f t="shared" si="0"/>
        <v>0</v>
      </c>
      <c r="H13" s="119">
        <f t="shared" si="1"/>
        <v>0</v>
      </c>
    </row>
    <row r="14" spans="2:8" x14ac:dyDescent="0.2">
      <c r="B14" s="149"/>
      <c r="C14" s="33" t="s">
        <v>36</v>
      </c>
      <c r="D14" s="117">
        <v>5.28</v>
      </c>
      <c r="E14" s="117">
        <v>1.05</v>
      </c>
      <c r="F14" s="118">
        <v>18.97</v>
      </c>
      <c r="G14" s="119">
        <f t="shared" si="0"/>
        <v>3.165</v>
      </c>
      <c r="H14" s="119">
        <f t="shared" si="1"/>
        <v>8.4333333333333318</v>
      </c>
    </row>
    <row r="15" spans="2:8" x14ac:dyDescent="0.2">
      <c r="B15" s="150"/>
      <c r="C15" s="33" t="s">
        <v>37</v>
      </c>
      <c r="D15" s="117">
        <v>0</v>
      </c>
      <c r="E15" s="117">
        <v>0</v>
      </c>
      <c r="F15" s="118">
        <v>0</v>
      </c>
      <c r="G15" s="119">
        <f t="shared" si="0"/>
        <v>0</v>
      </c>
      <c r="H15" s="119">
        <f t="shared" si="1"/>
        <v>0</v>
      </c>
    </row>
    <row r="16" spans="2:8" x14ac:dyDescent="0.2">
      <c r="B16" s="148" t="s">
        <v>91</v>
      </c>
      <c r="C16" s="33" t="s">
        <v>34</v>
      </c>
      <c r="D16" s="117">
        <v>251.59</v>
      </c>
      <c r="E16" s="117">
        <v>294.45999999999998</v>
      </c>
      <c r="F16" s="118">
        <v>222.48</v>
      </c>
      <c r="G16" s="119">
        <f t="shared" si="0"/>
        <v>273.02499999999998</v>
      </c>
      <c r="H16" s="119">
        <f t="shared" si="1"/>
        <v>256.17666666666668</v>
      </c>
    </row>
    <row r="17" spans="2:8" x14ac:dyDescent="0.2">
      <c r="B17" s="149"/>
      <c r="C17" s="33" t="s">
        <v>35</v>
      </c>
      <c r="D17" s="117">
        <v>0</v>
      </c>
      <c r="E17" s="117">
        <v>0</v>
      </c>
      <c r="F17" s="118">
        <v>0</v>
      </c>
      <c r="G17" s="119">
        <f t="shared" si="0"/>
        <v>0</v>
      </c>
      <c r="H17" s="119">
        <f t="shared" si="1"/>
        <v>0</v>
      </c>
    </row>
    <row r="18" spans="2:8" x14ac:dyDescent="0.2">
      <c r="B18" s="149"/>
      <c r="C18" s="33" t="s">
        <v>36</v>
      </c>
      <c r="D18" s="117">
        <v>40.86</v>
      </c>
      <c r="E18" s="117">
        <v>82.54</v>
      </c>
      <c r="F18" s="118">
        <v>196.13</v>
      </c>
      <c r="G18" s="119">
        <f t="shared" si="0"/>
        <v>61.7</v>
      </c>
      <c r="H18" s="119">
        <f t="shared" si="1"/>
        <v>106.50999999999999</v>
      </c>
    </row>
    <row r="19" spans="2:8" x14ac:dyDescent="0.2">
      <c r="B19" s="150"/>
      <c r="C19" s="33" t="s">
        <v>37</v>
      </c>
      <c r="D19" s="117">
        <v>50.66</v>
      </c>
      <c r="E19" s="117">
        <v>185.1</v>
      </c>
      <c r="F19" s="118">
        <v>0</v>
      </c>
      <c r="G19" s="119">
        <f t="shared" si="0"/>
        <v>117.88</v>
      </c>
      <c r="H19" s="119">
        <f t="shared" si="1"/>
        <v>78.586666666666659</v>
      </c>
    </row>
    <row r="20" spans="2:8" x14ac:dyDescent="0.2">
      <c r="B20" s="148" t="s">
        <v>92</v>
      </c>
      <c r="C20" s="33" t="s">
        <v>34</v>
      </c>
      <c r="D20" s="117">
        <v>12.96</v>
      </c>
      <c r="E20" s="117">
        <v>80.319999999999993</v>
      </c>
      <c r="F20" s="118">
        <v>50.88</v>
      </c>
      <c r="G20" s="119">
        <f t="shared" si="0"/>
        <v>46.64</v>
      </c>
      <c r="H20" s="119">
        <f t="shared" si="1"/>
        <v>48.053333333333335</v>
      </c>
    </row>
    <row r="21" spans="2:8" x14ac:dyDescent="0.2">
      <c r="B21" s="149"/>
      <c r="C21" s="33" t="s">
        <v>35</v>
      </c>
      <c r="D21" s="117">
        <v>376.54</v>
      </c>
      <c r="E21" s="117">
        <v>631.72</v>
      </c>
      <c r="F21" s="118">
        <v>57.49</v>
      </c>
      <c r="G21" s="119">
        <f t="shared" si="0"/>
        <v>504.13</v>
      </c>
      <c r="H21" s="119">
        <f t="shared" si="1"/>
        <v>355.25</v>
      </c>
    </row>
    <row r="22" spans="2:8" x14ac:dyDescent="0.2">
      <c r="B22" s="149"/>
      <c r="C22" s="33" t="s">
        <v>36</v>
      </c>
      <c r="D22" s="117">
        <v>18.5</v>
      </c>
      <c r="E22" s="117">
        <v>37.36</v>
      </c>
      <c r="F22" s="118">
        <v>67.75</v>
      </c>
      <c r="G22" s="119">
        <f t="shared" si="0"/>
        <v>27.93</v>
      </c>
      <c r="H22" s="119">
        <f t="shared" si="1"/>
        <v>41.203333333333333</v>
      </c>
    </row>
    <row r="23" spans="2:8" x14ac:dyDescent="0.2">
      <c r="B23" s="150"/>
      <c r="C23" s="33" t="s">
        <v>37</v>
      </c>
      <c r="D23" s="117">
        <v>0</v>
      </c>
      <c r="E23" s="117">
        <v>0.16</v>
      </c>
      <c r="F23" s="118">
        <v>2.74</v>
      </c>
      <c r="G23" s="119">
        <f t="shared" si="0"/>
        <v>0.08</v>
      </c>
      <c r="H23" s="119">
        <f t="shared" si="1"/>
        <v>0.96666666666666679</v>
      </c>
    </row>
    <row r="24" spans="2:8" x14ac:dyDescent="0.2">
      <c r="B24" s="148" t="s">
        <v>93</v>
      </c>
      <c r="C24" s="33" t="s">
        <v>34</v>
      </c>
      <c r="D24" s="117">
        <v>0</v>
      </c>
      <c r="E24" s="117">
        <v>0</v>
      </c>
      <c r="F24" s="118">
        <v>0</v>
      </c>
      <c r="G24" s="119">
        <f t="shared" si="0"/>
        <v>0</v>
      </c>
      <c r="H24" s="119">
        <f t="shared" si="1"/>
        <v>0</v>
      </c>
    </row>
    <row r="25" spans="2:8" x14ac:dyDescent="0.2">
      <c r="B25" s="149"/>
      <c r="C25" s="33" t="s">
        <v>35</v>
      </c>
      <c r="D25" s="117">
        <v>0</v>
      </c>
      <c r="E25" s="117">
        <v>0</v>
      </c>
      <c r="F25" s="118">
        <v>0</v>
      </c>
      <c r="G25" s="119">
        <f t="shared" si="0"/>
        <v>0</v>
      </c>
      <c r="H25" s="119">
        <f t="shared" si="1"/>
        <v>0</v>
      </c>
    </row>
    <row r="26" spans="2:8" x14ac:dyDescent="0.2">
      <c r="B26" s="149"/>
      <c r="C26" s="33" t="s">
        <v>36</v>
      </c>
      <c r="D26" s="117">
        <v>1.54</v>
      </c>
      <c r="E26" s="117">
        <v>2.54</v>
      </c>
      <c r="F26" s="118">
        <v>0.05</v>
      </c>
      <c r="G26" s="119">
        <f t="shared" si="0"/>
        <v>2.04</v>
      </c>
      <c r="H26" s="119">
        <f t="shared" si="1"/>
        <v>1.3766666666666667</v>
      </c>
    </row>
    <row r="27" spans="2:8" x14ac:dyDescent="0.2">
      <c r="B27" s="150"/>
      <c r="C27" s="33" t="s">
        <v>37</v>
      </c>
      <c r="D27" s="117">
        <v>0</v>
      </c>
      <c r="E27" s="117">
        <v>0</v>
      </c>
      <c r="F27" s="118">
        <v>0</v>
      </c>
      <c r="G27" s="119">
        <f t="shared" si="0"/>
        <v>0</v>
      </c>
      <c r="H27" s="119">
        <f t="shared" si="1"/>
        <v>0</v>
      </c>
    </row>
    <row r="28" spans="2:8" x14ac:dyDescent="0.2">
      <c r="B28" s="148" t="s">
        <v>94</v>
      </c>
      <c r="C28" s="33" t="s">
        <v>34</v>
      </c>
      <c r="D28" s="117">
        <v>49.02</v>
      </c>
      <c r="E28" s="117">
        <v>108.51</v>
      </c>
      <c r="F28" s="118">
        <v>34.1</v>
      </c>
      <c r="G28" s="119">
        <f t="shared" si="0"/>
        <v>78.765000000000001</v>
      </c>
      <c r="H28" s="119">
        <f t="shared" si="1"/>
        <v>63.876666666666665</v>
      </c>
    </row>
    <row r="29" spans="2:8" x14ac:dyDescent="0.2">
      <c r="B29" s="149"/>
      <c r="C29" s="33" t="s">
        <v>35</v>
      </c>
      <c r="D29" s="117">
        <v>1398.58</v>
      </c>
      <c r="E29" s="117">
        <v>2137.27</v>
      </c>
      <c r="F29" s="118">
        <v>1307.0999999999999</v>
      </c>
      <c r="G29" s="119">
        <f t="shared" si="0"/>
        <v>1767.925</v>
      </c>
      <c r="H29" s="119">
        <f t="shared" si="1"/>
        <v>1614.3166666666666</v>
      </c>
    </row>
    <row r="30" spans="2:8" x14ac:dyDescent="0.2">
      <c r="B30" s="149"/>
      <c r="C30" s="33" t="s">
        <v>36</v>
      </c>
      <c r="D30" s="117">
        <v>37.67</v>
      </c>
      <c r="E30" s="117">
        <v>41.06</v>
      </c>
      <c r="F30" s="118">
        <v>25.06</v>
      </c>
      <c r="G30" s="119">
        <f t="shared" si="0"/>
        <v>39.365000000000002</v>
      </c>
      <c r="H30" s="119">
        <f t="shared" si="1"/>
        <v>34.596666666666671</v>
      </c>
    </row>
    <row r="31" spans="2:8" x14ac:dyDescent="0.2">
      <c r="B31" s="150"/>
      <c r="C31" s="33" t="s">
        <v>37</v>
      </c>
      <c r="D31" s="117">
        <v>358.26</v>
      </c>
      <c r="E31" s="117">
        <v>344.02</v>
      </c>
      <c r="F31" s="118">
        <v>0</v>
      </c>
      <c r="G31" s="119">
        <f t="shared" si="0"/>
        <v>351.14</v>
      </c>
      <c r="H31" s="119">
        <f t="shared" si="1"/>
        <v>234.09333333333333</v>
      </c>
    </row>
    <row r="32" spans="2:8" x14ac:dyDescent="0.2">
      <c r="B32" s="148" t="s">
        <v>95</v>
      </c>
      <c r="C32" s="33" t="s">
        <v>34</v>
      </c>
      <c r="D32" s="117">
        <v>31.64</v>
      </c>
      <c r="E32" s="117">
        <v>94.98</v>
      </c>
      <c r="F32" s="118">
        <v>38.630000000000003</v>
      </c>
      <c r="G32" s="119">
        <f t="shared" si="0"/>
        <v>63.31</v>
      </c>
      <c r="H32" s="119">
        <f t="shared" si="1"/>
        <v>55.083333333333336</v>
      </c>
    </row>
    <row r="33" spans="2:8" x14ac:dyDescent="0.2">
      <c r="B33" s="149"/>
      <c r="C33" s="33" t="s">
        <v>35</v>
      </c>
      <c r="D33" s="117">
        <v>16.71</v>
      </c>
      <c r="E33" s="117">
        <v>241.7</v>
      </c>
      <c r="F33" s="118">
        <v>191.18</v>
      </c>
      <c r="G33" s="119">
        <f t="shared" si="0"/>
        <v>129.20499999999998</v>
      </c>
      <c r="H33" s="119">
        <f t="shared" si="1"/>
        <v>149.86333333333332</v>
      </c>
    </row>
    <row r="34" spans="2:8" x14ac:dyDescent="0.2">
      <c r="B34" s="149"/>
      <c r="C34" s="33" t="s">
        <v>36</v>
      </c>
      <c r="D34" s="117">
        <v>7.75</v>
      </c>
      <c r="E34" s="117">
        <v>10.09</v>
      </c>
      <c r="F34" s="118">
        <v>8.3699999999999992</v>
      </c>
      <c r="G34" s="119">
        <f t="shared" si="0"/>
        <v>8.92</v>
      </c>
      <c r="H34" s="119">
        <f t="shared" si="1"/>
        <v>8.7366666666666664</v>
      </c>
    </row>
    <row r="35" spans="2:8" x14ac:dyDescent="0.2">
      <c r="B35" s="150"/>
      <c r="C35" s="33" t="s">
        <v>37</v>
      </c>
      <c r="D35" s="117">
        <v>0</v>
      </c>
      <c r="E35" s="117">
        <v>0</v>
      </c>
      <c r="F35" s="118">
        <v>0.44</v>
      </c>
      <c r="G35" s="119">
        <f t="shared" si="0"/>
        <v>0</v>
      </c>
      <c r="H35" s="119">
        <f t="shared" si="1"/>
        <v>0.14666666666666667</v>
      </c>
    </row>
    <row r="36" spans="2:8" x14ac:dyDescent="0.2">
      <c r="B36" s="148" t="s">
        <v>96</v>
      </c>
      <c r="C36" s="33" t="s">
        <v>34</v>
      </c>
      <c r="D36" s="117">
        <v>10.01</v>
      </c>
      <c r="E36" s="117">
        <v>20.21</v>
      </c>
      <c r="F36" s="118">
        <v>11.99</v>
      </c>
      <c r="G36" s="119">
        <f t="shared" si="0"/>
        <v>15.11</v>
      </c>
      <c r="H36" s="119">
        <f t="shared" si="1"/>
        <v>14.07</v>
      </c>
    </row>
    <row r="37" spans="2:8" x14ac:dyDescent="0.2">
      <c r="B37" s="149"/>
      <c r="C37" s="33" t="s">
        <v>35</v>
      </c>
      <c r="D37" s="117">
        <v>0</v>
      </c>
      <c r="E37" s="117">
        <v>0</v>
      </c>
      <c r="F37" s="118">
        <v>5.15</v>
      </c>
      <c r="G37" s="119">
        <f t="shared" si="0"/>
        <v>0</v>
      </c>
      <c r="H37" s="119">
        <f t="shared" si="1"/>
        <v>1.7166666666666668</v>
      </c>
    </row>
    <row r="38" spans="2:8" x14ac:dyDescent="0.2">
      <c r="B38" s="149"/>
      <c r="C38" s="33" t="s">
        <v>36</v>
      </c>
      <c r="D38" s="117">
        <v>0.23</v>
      </c>
      <c r="E38" s="117">
        <v>0.03</v>
      </c>
      <c r="F38" s="118">
        <v>2.83</v>
      </c>
      <c r="G38" s="119">
        <f t="shared" si="0"/>
        <v>0.13</v>
      </c>
      <c r="H38" s="119">
        <f t="shared" si="1"/>
        <v>1.03</v>
      </c>
    </row>
    <row r="39" spans="2:8" x14ac:dyDescent="0.2">
      <c r="B39" s="150"/>
      <c r="C39" s="33" t="s">
        <v>37</v>
      </c>
      <c r="D39" s="117">
        <v>0</v>
      </c>
      <c r="E39" s="117">
        <v>0</v>
      </c>
      <c r="F39" s="118">
        <v>0</v>
      </c>
      <c r="G39" s="119">
        <f t="shared" si="0"/>
        <v>0</v>
      </c>
      <c r="H39" s="119">
        <f t="shared" si="1"/>
        <v>0</v>
      </c>
    </row>
    <row r="40" spans="2:8" x14ac:dyDescent="0.2">
      <c r="B40" s="148" t="s">
        <v>97</v>
      </c>
      <c r="C40" s="33" t="s">
        <v>34</v>
      </c>
      <c r="D40" s="117">
        <v>0.68</v>
      </c>
      <c r="E40" s="117">
        <v>12.25</v>
      </c>
      <c r="F40" s="118">
        <v>3.09</v>
      </c>
      <c r="G40" s="119">
        <f t="shared" si="0"/>
        <v>6.4649999999999999</v>
      </c>
      <c r="H40" s="119">
        <f t="shared" si="1"/>
        <v>5.34</v>
      </c>
    </row>
    <row r="41" spans="2:8" x14ac:dyDescent="0.2">
      <c r="B41" s="149"/>
      <c r="C41" s="33" t="s">
        <v>35</v>
      </c>
      <c r="D41" s="117">
        <v>0</v>
      </c>
      <c r="E41" s="117">
        <v>0</v>
      </c>
      <c r="F41" s="118">
        <v>0</v>
      </c>
      <c r="G41" s="119">
        <f t="shared" si="0"/>
        <v>0</v>
      </c>
      <c r="H41" s="119">
        <f t="shared" si="1"/>
        <v>0</v>
      </c>
    </row>
    <row r="42" spans="2:8" x14ac:dyDescent="0.2">
      <c r="B42" s="149"/>
      <c r="C42" s="33" t="s">
        <v>36</v>
      </c>
      <c r="D42" s="117">
        <v>27.54</v>
      </c>
      <c r="E42" s="117">
        <v>26.04</v>
      </c>
      <c r="F42" s="118">
        <v>26.02</v>
      </c>
      <c r="G42" s="119">
        <f t="shared" si="0"/>
        <v>26.79</v>
      </c>
      <c r="H42" s="119">
        <f t="shared" si="1"/>
        <v>26.533333333333331</v>
      </c>
    </row>
    <row r="43" spans="2:8" x14ac:dyDescent="0.2">
      <c r="B43" s="150"/>
      <c r="C43" s="33" t="s">
        <v>37</v>
      </c>
      <c r="D43" s="117">
        <v>0</v>
      </c>
      <c r="E43" s="117">
        <v>0</v>
      </c>
      <c r="F43" s="118">
        <v>0</v>
      </c>
      <c r="G43" s="119">
        <f t="shared" si="0"/>
        <v>0</v>
      </c>
      <c r="H43" s="119">
        <f t="shared" si="1"/>
        <v>0</v>
      </c>
    </row>
    <row r="44" spans="2:8" x14ac:dyDescent="0.2">
      <c r="B44" s="148" t="s">
        <v>98</v>
      </c>
      <c r="C44" s="33" t="s">
        <v>34</v>
      </c>
      <c r="D44" s="117">
        <v>75.739999999999995</v>
      </c>
      <c r="E44" s="117">
        <v>57.87</v>
      </c>
      <c r="F44" s="118">
        <v>133.11000000000001</v>
      </c>
      <c r="G44" s="119">
        <f t="shared" si="0"/>
        <v>66.804999999999993</v>
      </c>
      <c r="H44" s="119">
        <f t="shared" si="1"/>
        <v>88.90666666666668</v>
      </c>
    </row>
    <row r="45" spans="2:8" x14ac:dyDescent="0.2">
      <c r="B45" s="149"/>
      <c r="C45" s="33" t="s">
        <v>35</v>
      </c>
      <c r="D45" s="117">
        <v>0</v>
      </c>
      <c r="E45" s="117">
        <v>0.27</v>
      </c>
      <c r="F45" s="118">
        <v>68.27</v>
      </c>
      <c r="G45" s="119">
        <f t="shared" si="0"/>
        <v>0.13500000000000001</v>
      </c>
      <c r="H45" s="119">
        <f t="shared" si="1"/>
        <v>22.846666666666664</v>
      </c>
    </row>
    <row r="46" spans="2:8" x14ac:dyDescent="0.2">
      <c r="B46" s="149"/>
      <c r="C46" s="33" t="s">
        <v>36</v>
      </c>
      <c r="D46" s="117">
        <v>9.1999999999999993</v>
      </c>
      <c r="E46" s="117">
        <v>6.14</v>
      </c>
      <c r="F46" s="118">
        <v>96.17</v>
      </c>
      <c r="G46" s="119">
        <f t="shared" si="0"/>
        <v>7.67</v>
      </c>
      <c r="H46" s="119">
        <f t="shared" si="1"/>
        <v>37.17</v>
      </c>
    </row>
    <row r="47" spans="2:8" x14ac:dyDescent="0.2">
      <c r="B47" s="150"/>
      <c r="C47" s="33" t="s">
        <v>37</v>
      </c>
      <c r="D47" s="117">
        <v>0.41</v>
      </c>
      <c r="E47" s="117">
        <v>13.59</v>
      </c>
      <c r="F47" s="118">
        <v>0</v>
      </c>
      <c r="G47" s="119">
        <f t="shared" si="0"/>
        <v>7</v>
      </c>
      <c r="H47" s="119">
        <f t="shared" si="1"/>
        <v>4.666666666666667</v>
      </c>
    </row>
    <row r="48" spans="2:8" x14ac:dyDescent="0.2">
      <c r="B48" s="148" t="s">
        <v>99</v>
      </c>
      <c r="C48" s="33" t="s">
        <v>34</v>
      </c>
      <c r="D48" s="117">
        <v>1.1599999999999999</v>
      </c>
      <c r="E48" s="117">
        <v>5.97</v>
      </c>
      <c r="F48" s="118">
        <v>0.51</v>
      </c>
      <c r="G48" s="119">
        <f t="shared" si="0"/>
        <v>3.5649999999999999</v>
      </c>
      <c r="H48" s="119">
        <f t="shared" si="1"/>
        <v>2.5466666666666664</v>
      </c>
    </row>
    <row r="49" spans="2:8" x14ac:dyDescent="0.2">
      <c r="B49" s="149"/>
      <c r="C49" s="33" t="s">
        <v>35</v>
      </c>
      <c r="D49" s="117">
        <v>106.95</v>
      </c>
      <c r="E49" s="117">
        <v>170.47</v>
      </c>
      <c r="F49" s="118">
        <v>6.82</v>
      </c>
      <c r="G49" s="119">
        <f t="shared" si="0"/>
        <v>138.71</v>
      </c>
      <c r="H49" s="119">
        <f t="shared" si="1"/>
        <v>94.74666666666667</v>
      </c>
    </row>
    <row r="50" spans="2:8" x14ac:dyDescent="0.2">
      <c r="B50" s="149"/>
      <c r="C50" s="33" t="s">
        <v>36</v>
      </c>
      <c r="D50" s="117">
        <v>2.2000000000000002</v>
      </c>
      <c r="E50" s="117">
        <v>2.44</v>
      </c>
      <c r="F50" s="118">
        <v>4.9400000000000004</v>
      </c>
      <c r="G50" s="119">
        <f t="shared" si="0"/>
        <v>2.3200000000000003</v>
      </c>
      <c r="H50" s="119">
        <f t="shared" si="1"/>
        <v>3.1933333333333338</v>
      </c>
    </row>
    <row r="51" spans="2:8" x14ac:dyDescent="0.2">
      <c r="B51" s="150"/>
      <c r="C51" s="33" t="s">
        <v>37</v>
      </c>
      <c r="D51" s="117">
        <v>0</v>
      </c>
      <c r="E51" s="117">
        <v>0</v>
      </c>
      <c r="F51" s="118">
        <v>0</v>
      </c>
      <c r="G51" s="119">
        <f t="shared" si="0"/>
        <v>0</v>
      </c>
      <c r="H51" s="119">
        <f t="shared" si="1"/>
        <v>0</v>
      </c>
    </row>
    <row r="52" spans="2:8" x14ac:dyDescent="0.2">
      <c r="B52" s="148" t="s">
        <v>100</v>
      </c>
      <c r="C52" s="33" t="s">
        <v>34</v>
      </c>
      <c r="D52" s="117">
        <v>2.39</v>
      </c>
      <c r="E52" s="117">
        <v>1.79</v>
      </c>
      <c r="F52" s="118">
        <v>3.57</v>
      </c>
      <c r="G52" s="119">
        <f t="shared" si="0"/>
        <v>2.09</v>
      </c>
      <c r="H52" s="119">
        <f t="shared" si="1"/>
        <v>2.5833333333333335</v>
      </c>
    </row>
    <row r="53" spans="2:8" x14ac:dyDescent="0.2">
      <c r="B53" s="149"/>
      <c r="C53" s="33" t="s">
        <v>35</v>
      </c>
      <c r="D53" s="117">
        <v>5.68</v>
      </c>
      <c r="E53" s="117">
        <v>7.17</v>
      </c>
      <c r="F53" s="118">
        <v>0</v>
      </c>
      <c r="G53" s="119">
        <f t="shared" si="0"/>
        <v>6.4249999999999998</v>
      </c>
      <c r="H53" s="119">
        <f t="shared" si="1"/>
        <v>4.2833333333333332</v>
      </c>
    </row>
    <row r="54" spans="2:8" x14ac:dyDescent="0.2">
      <c r="B54" s="149"/>
      <c r="C54" s="33" t="s">
        <v>36</v>
      </c>
      <c r="D54" s="117">
        <v>23.82</v>
      </c>
      <c r="E54" s="117">
        <v>25.87</v>
      </c>
      <c r="F54" s="118">
        <v>6.54</v>
      </c>
      <c r="G54" s="119">
        <f t="shared" si="0"/>
        <v>24.844999999999999</v>
      </c>
      <c r="H54" s="119">
        <f t="shared" si="1"/>
        <v>18.743333333333332</v>
      </c>
    </row>
    <row r="55" spans="2:8" x14ac:dyDescent="0.2">
      <c r="B55" s="150"/>
      <c r="C55" s="33" t="s">
        <v>37</v>
      </c>
      <c r="D55" s="117">
        <v>111.6</v>
      </c>
      <c r="E55" s="117">
        <v>1015.16</v>
      </c>
      <c r="F55" s="118">
        <v>1.55</v>
      </c>
      <c r="G55" s="119">
        <f t="shared" si="0"/>
        <v>563.38</v>
      </c>
      <c r="H55" s="119">
        <f t="shared" si="1"/>
        <v>376.1033333333333</v>
      </c>
    </row>
    <row r="56" spans="2:8" x14ac:dyDescent="0.2">
      <c r="B56" s="148" t="s">
        <v>101</v>
      </c>
      <c r="C56" s="33" t="s">
        <v>34</v>
      </c>
      <c r="D56" s="117">
        <v>929.53</v>
      </c>
      <c r="E56" s="117">
        <v>2273.6999999999998</v>
      </c>
      <c r="F56" s="118">
        <v>5478.23</v>
      </c>
      <c r="G56" s="119">
        <f t="shared" si="0"/>
        <v>1601.6149999999998</v>
      </c>
      <c r="H56" s="119">
        <f t="shared" si="1"/>
        <v>2893.8199999999997</v>
      </c>
    </row>
    <row r="57" spans="2:8" x14ac:dyDescent="0.2">
      <c r="B57" s="149"/>
      <c r="C57" s="33" t="s">
        <v>35</v>
      </c>
      <c r="D57" s="117">
        <v>5.31</v>
      </c>
      <c r="E57" s="117">
        <v>15.57</v>
      </c>
      <c r="F57" s="118">
        <v>1282.8</v>
      </c>
      <c r="G57" s="119">
        <f t="shared" si="0"/>
        <v>10.44</v>
      </c>
      <c r="H57" s="119">
        <f t="shared" si="1"/>
        <v>434.56</v>
      </c>
    </row>
    <row r="58" spans="2:8" x14ac:dyDescent="0.2">
      <c r="B58" s="149"/>
      <c r="C58" s="33" t="s">
        <v>36</v>
      </c>
      <c r="D58" s="117">
        <v>199.17</v>
      </c>
      <c r="E58" s="117">
        <v>176.23</v>
      </c>
      <c r="F58" s="118">
        <v>455.75</v>
      </c>
      <c r="G58" s="119">
        <f t="shared" si="0"/>
        <v>187.7</v>
      </c>
      <c r="H58" s="119">
        <f t="shared" si="1"/>
        <v>277.05</v>
      </c>
    </row>
    <row r="59" spans="2:8" x14ac:dyDescent="0.2">
      <c r="B59" s="150"/>
      <c r="C59" s="33" t="s">
        <v>37</v>
      </c>
      <c r="D59" s="117">
        <v>49.73</v>
      </c>
      <c r="E59" s="117">
        <v>0</v>
      </c>
      <c r="F59" s="118">
        <v>0</v>
      </c>
      <c r="G59" s="119">
        <f t="shared" si="0"/>
        <v>24.864999999999998</v>
      </c>
      <c r="H59" s="119">
        <f t="shared" si="1"/>
        <v>16.576666666666664</v>
      </c>
    </row>
    <row r="60" spans="2:8" x14ac:dyDescent="0.2">
      <c r="B60" s="148" t="s">
        <v>102</v>
      </c>
      <c r="C60" s="33" t="s">
        <v>34</v>
      </c>
      <c r="D60" s="117">
        <v>75.56</v>
      </c>
      <c r="E60" s="117">
        <v>48.11</v>
      </c>
      <c r="F60" s="118">
        <v>1215.8800000000001</v>
      </c>
      <c r="G60" s="119">
        <f t="shared" si="0"/>
        <v>61.835000000000001</v>
      </c>
      <c r="H60" s="119">
        <f t="shared" si="1"/>
        <v>446.51666666666671</v>
      </c>
    </row>
    <row r="61" spans="2:8" x14ac:dyDescent="0.2">
      <c r="B61" s="149"/>
      <c r="C61" s="33" t="s">
        <v>35</v>
      </c>
      <c r="D61" s="117">
        <v>0</v>
      </c>
      <c r="E61" s="117">
        <v>0</v>
      </c>
      <c r="F61" s="118">
        <v>0</v>
      </c>
      <c r="G61" s="119">
        <f t="shared" si="0"/>
        <v>0</v>
      </c>
      <c r="H61" s="119">
        <f t="shared" si="1"/>
        <v>0</v>
      </c>
    </row>
    <row r="62" spans="2:8" x14ac:dyDescent="0.2">
      <c r="B62" s="149"/>
      <c r="C62" s="33" t="s">
        <v>36</v>
      </c>
      <c r="D62" s="117">
        <v>272.55</v>
      </c>
      <c r="E62" s="117">
        <v>410.53</v>
      </c>
      <c r="F62" s="118">
        <v>320.07</v>
      </c>
      <c r="G62" s="119">
        <f t="shared" si="0"/>
        <v>341.53999999999996</v>
      </c>
      <c r="H62" s="119">
        <f t="shared" si="1"/>
        <v>334.38333333333327</v>
      </c>
    </row>
    <row r="63" spans="2:8" x14ac:dyDescent="0.2">
      <c r="B63" s="150"/>
      <c r="C63" s="33" t="s">
        <v>37</v>
      </c>
      <c r="D63" s="117">
        <v>31.31</v>
      </c>
      <c r="E63" s="117">
        <v>0</v>
      </c>
      <c r="F63" s="118">
        <v>0</v>
      </c>
      <c r="G63" s="119">
        <f t="shared" si="0"/>
        <v>15.654999999999999</v>
      </c>
      <c r="H63" s="119">
        <f t="shared" si="1"/>
        <v>10.436666666666666</v>
      </c>
    </row>
    <row r="64" spans="2:8" x14ac:dyDescent="0.2">
      <c r="B64" s="148" t="s">
        <v>103</v>
      </c>
      <c r="C64" s="33" t="s">
        <v>34</v>
      </c>
      <c r="D64" s="117">
        <v>267.91000000000003</v>
      </c>
      <c r="E64" s="117">
        <v>639.4</v>
      </c>
      <c r="F64" s="118">
        <v>444.44</v>
      </c>
      <c r="G64" s="119">
        <f t="shared" si="0"/>
        <v>453.65499999999997</v>
      </c>
      <c r="H64" s="119">
        <f t="shared" si="1"/>
        <v>450.58333333333331</v>
      </c>
    </row>
    <row r="65" spans="2:8" x14ac:dyDescent="0.2">
      <c r="B65" s="149"/>
      <c r="C65" s="33" t="s">
        <v>35</v>
      </c>
      <c r="D65" s="117">
        <v>0</v>
      </c>
      <c r="E65" s="117">
        <v>0</v>
      </c>
      <c r="F65" s="118">
        <v>0</v>
      </c>
      <c r="G65" s="119">
        <f t="shared" si="0"/>
        <v>0</v>
      </c>
      <c r="H65" s="119">
        <f t="shared" si="1"/>
        <v>0</v>
      </c>
    </row>
    <row r="66" spans="2:8" x14ac:dyDescent="0.2">
      <c r="B66" s="149"/>
      <c r="C66" s="33" t="s">
        <v>36</v>
      </c>
      <c r="D66" s="117">
        <v>65.739999999999995</v>
      </c>
      <c r="E66" s="117">
        <v>161.34</v>
      </c>
      <c r="F66" s="118">
        <v>401.66</v>
      </c>
      <c r="G66" s="119">
        <f t="shared" si="0"/>
        <v>113.53999999999999</v>
      </c>
      <c r="H66" s="119">
        <f t="shared" si="1"/>
        <v>209.58</v>
      </c>
    </row>
    <row r="67" spans="2:8" x14ac:dyDescent="0.2">
      <c r="B67" s="150"/>
      <c r="C67" s="33" t="s">
        <v>37</v>
      </c>
      <c r="D67" s="117">
        <v>0.45</v>
      </c>
      <c r="E67" s="117">
        <v>0</v>
      </c>
      <c r="F67" s="118">
        <v>0</v>
      </c>
      <c r="G67" s="119">
        <f t="shared" si="0"/>
        <v>0.22500000000000001</v>
      </c>
      <c r="H67" s="119">
        <f t="shared" si="1"/>
        <v>0.15</v>
      </c>
    </row>
    <row r="68" spans="2:8" x14ac:dyDescent="0.2">
      <c r="B68" s="148" t="s">
        <v>104</v>
      </c>
      <c r="C68" s="33" t="s">
        <v>34</v>
      </c>
      <c r="D68" s="117">
        <v>0</v>
      </c>
      <c r="E68" s="117">
        <v>0</v>
      </c>
      <c r="F68" s="118">
        <v>0</v>
      </c>
      <c r="G68" s="119">
        <f t="shared" si="0"/>
        <v>0</v>
      </c>
      <c r="H68" s="119">
        <f t="shared" si="1"/>
        <v>0</v>
      </c>
    </row>
    <row r="69" spans="2:8" x14ac:dyDescent="0.2">
      <c r="B69" s="149"/>
      <c r="C69" s="33" t="s">
        <v>35</v>
      </c>
      <c r="D69" s="117">
        <v>0</v>
      </c>
      <c r="E69" s="117">
        <v>0</v>
      </c>
      <c r="F69" s="118">
        <v>0</v>
      </c>
      <c r="G69" s="119">
        <f t="shared" ref="G69:G132" si="2">AVERAGE(D69:E69)</f>
        <v>0</v>
      </c>
      <c r="H69" s="119">
        <f t="shared" ref="H69:H132" si="3">AVERAGE(D69:F69)</f>
        <v>0</v>
      </c>
    </row>
    <row r="70" spans="2:8" x14ac:dyDescent="0.2">
      <c r="B70" s="149"/>
      <c r="C70" s="33" t="s">
        <v>36</v>
      </c>
      <c r="D70" s="117">
        <v>0</v>
      </c>
      <c r="E70" s="117">
        <v>0.17</v>
      </c>
      <c r="F70" s="118">
        <v>0</v>
      </c>
      <c r="G70" s="119">
        <f t="shared" si="2"/>
        <v>8.5000000000000006E-2</v>
      </c>
      <c r="H70" s="119">
        <f t="shared" si="3"/>
        <v>5.6666666666666671E-2</v>
      </c>
    </row>
    <row r="71" spans="2:8" x14ac:dyDescent="0.2">
      <c r="B71" s="150"/>
      <c r="C71" s="33" t="s">
        <v>37</v>
      </c>
      <c r="D71" s="117">
        <v>0</v>
      </c>
      <c r="E71" s="117">
        <v>0</v>
      </c>
      <c r="F71" s="118">
        <v>0</v>
      </c>
      <c r="G71" s="119">
        <f t="shared" si="2"/>
        <v>0</v>
      </c>
      <c r="H71" s="119">
        <f t="shared" si="3"/>
        <v>0</v>
      </c>
    </row>
    <row r="72" spans="2:8" x14ac:dyDescent="0.2">
      <c r="B72" s="148" t="s">
        <v>105</v>
      </c>
      <c r="C72" s="33" t="s">
        <v>34</v>
      </c>
      <c r="D72" s="117">
        <v>0</v>
      </c>
      <c r="E72" s="117">
        <v>0</v>
      </c>
      <c r="F72" s="118">
        <v>0</v>
      </c>
      <c r="G72" s="119">
        <f t="shared" si="2"/>
        <v>0</v>
      </c>
      <c r="H72" s="119">
        <f t="shared" si="3"/>
        <v>0</v>
      </c>
    </row>
    <row r="73" spans="2:8" x14ac:dyDescent="0.2">
      <c r="B73" s="149"/>
      <c r="C73" s="33" t="s">
        <v>35</v>
      </c>
      <c r="D73" s="117">
        <v>0</v>
      </c>
      <c r="E73" s="117">
        <v>0</v>
      </c>
      <c r="F73" s="118">
        <v>0</v>
      </c>
      <c r="G73" s="119">
        <f t="shared" si="2"/>
        <v>0</v>
      </c>
      <c r="H73" s="119">
        <f t="shared" si="3"/>
        <v>0</v>
      </c>
    </row>
    <row r="74" spans="2:8" x14ac:dyDescent="0.2">
      <c r="B74" s="149"/>
      <c r="C74" s="33" t="s">
        <v>36</v>
      </c>
      <c r="D74" s="117">
        <v>0</v>
      </c>
      <c r="E74" s="117">
        <v>0</v>
      </c>
      <c r="F74" s="118">
        <v>0</v>
      </c>
      <c r="G74" s="119">
        <f t="shared" si="2"/>
        <v>0</v>
      </c>
      <c r="H74" s="119">
        <f t="shared" si="3"/>
        <v>0</v>
      </c>
    </row>
    <row r="75" spans="2:8" x14ac:dyDescent="0.2">
      <c r="B75" s="150"/>
      <c r="C75" s="33" t="s">
        <v>37</v>
      </c>
      <c r="D75" s="117">
        <v>0</v>
      </c>
      <c r="E75" s="117">
        <v>0</v>
      </c>
      <c r="F75" s="118">
        <v>0</v>
      </c>
      <c r="G75" s="119">
        <f t="shared" si="2"/>
        <v>0</v>
      </c>
      <c r="H75" s="119">
        <f t="shared" si="3"/>
        <v>0</v>
      </c>
    </row>
    <row r="76" spans="2:8" x14ac:dyDescent="0.2">
      <c r="B76" s="148" t="s">
        <v>106</v>
      </c>
      <c r="C76" s="33" t="s">
        <v>34</v>
      </c>
      <c r="D76" s="117">
        <v>5.6</v>
      </c>
      <c r="E76" s="117">
        <v>3.19</v>
      </c>
      <c r="F76" s="118">
        <v>3.25</v>
      </c>
      <c r="G76" s="119">
        <f t="shared" si="2"/>
        <v>4.3949999999999996</v>
      </c>
      <c r="H76" s="119">
        <f t="shared" si="3"/>
        <v>4.0133333333333328</v>
      </c>
    </row>
    <row r="77" spans="2:8" x14ac:dyDescent="0.2">
      <c r="B77" s="149"/>
      <c r="C77" s="33" t="s">
        <v>35</v>
      </c>
      <c r="D77" s="117">
        <v>0</v>
      </c>
      <c r="E77" s="117">
        <v>0</v>
      </c>
      <c r="F77" s="118">
        <v>4.26</v>
      </c>
      <c r="G77" s="119">
        <f t="shared" si="2"/>
        <v>0</v>
      </c>
      <c r="H77" s="119">
        <f t="shared" si="3"/>
        <v>1.42</v>
      </c>
    </row>
    <row r="78" spans="2:8" x14ac:dyDescent="0.2">
      <c r="B78" s="149"/>
      <c r="C78" s="33" t="s">
        <v>36</v>
      </c>
      <c r="D78" s="117">
        <v>0</v>
      </c>
      <c r="E78" s="117">
        <v>0</v>
      </c>
      <c r="F78" s="118">
        <v>1.45</v>
      </c>
      <c r="G78" s="119">
        <f t="shared" si="2"/>
        <v>0</v>
      </c>
      <c r="H78" s="119">
        <f t="shared" si="3"/>
        <v>0.48333333333333334</v>
      </c>
    </row>
    <row r="79" spans="2:8" x14ac:dyDescent="0.2">
      <c r="B79" s="150"/>
      <c r="C79" s="33" t="s">
        <v>37</v>
      </c>
      <c r="D79" s="117">
        <v>0</v>
      </c>
      <c r="E79" s="117">
        <v>0</v>
      </c>
      <c r="F79" s="118">
        <v>0</v>
      </c>
      <c r="G79" s="119">
        <f t="shared" si="2"/>
        <v>0</v>
      </c>
      <c r="H79" s="119">
        <f t="shared" si="3"/>
        <v>0</v>
      </c>
    </row>
    <row r="80" spans="2:8" x14ac:dyDescent="0.2">
      <c r="B80" s="148" t="s">
        <v>107</v>
      </c>
      <c r="C80" s="33" t="s">
        <v>34</v>
      </c>
      <c r="D80" s="117">
        <v>36.880000000000003</v>
      </c>
      <c r="E80" s="117">
        <v>30.35</v>
      </c>
      <c r="F80" s="118">
        <v>226.68</v>
      </c>
      <c r="G80" s="119">
        <f t="shared" si="2"/>
        <v>33.615000000000002</v>
      </c>
      <c r="H80" s="119">
        <f t="shared" si="3"/>
        <v>97.970000000000013</v>
      </c>
    </row>
    <row r="81" spans="2:8" x14ac:dyDescent="0.2">
      <c r="B81" s="149"/>
      <c r="C81" s="33" t="s">
        <v>35</v>
      </c>
      <c r="D81" s="117">
        <v>811.78</v>
      </c>
      <c r="E81" s="117">
        <v>628.65</v>
      </c>
      <c r="F81" s="118">
        <v>842.82</v>
      </c>
      <c r="G81" s="119">
        <f t="shared" si="2"/>
        <v>720.21499999999992</v>
      </c>
      <c r="H81" s="119">
        <f t="shared" si="3"/>
        <v>761.08333333333337</v>
      </c>
    </row>
    <row r="82" spans="2:8" x14ac:dyDescent="0.2">
      <c r="B82" s="149"/>
      <c r="C82" s="33" t="s">
        <v>36</v>
      </c>
      <c r="D82" s="117">
        <v>32.479999999999997</v>
      </c>
      <c r="E82" s="117">
        <v>33.04</v>
      </c>
      <c r="F82" s="118">
        <v>55.55</v>
      </c>
      <c r="G82" s="119">
        <f t="shared" si="2"/>
        <v>32.76</v>
      </c>
      <c r="H82" s="119">
        <f t="shared" si="3"/>
        <v>40.356666666666662</v>
      </c>
    </row>
    <row r="83" spans="2:8" x14ac:dyDescent="0.2">
      <c r="B83" s="150"/>
      <c r="C83" s="33" t="s">
        <v>37</v>
      </c>
      <c r="D83" s="117">
        <v>25.58</v>
      </c>
      <c r="E83" s="117">
        <v>10.97</v>
      </c>
      <c r="F83" s="118">
        <v>33.18</v>
      </c>
      <c r="G83" s="119">
        <f t="shared" si="2"/>
        <v>18.274999999999999</v>
      </c>
      <c r="H83" s="119">
        <f t="shared" si="3"/>
        <v>23.243333333333329</v>
      </c>
    </row>
    <row r="84" spans="2:8" x14ac:dyDescent="0.2">
      <c r="B84" s="148" t="s">
        <v>108</v>
      </c>
      <c r="C84" s="33" t="s">
        <v>34</v>
      </c>
      <c r="D84" s="117">
        <v>5.74</v>
      </c>
      <c r="E84" s="117">
        <v>26.01</v>
      </c>
      <c r="F84" s="118">
        <v>13.07</v>
      </c>
      <c r="G84" s="119">
        <f t="shared" si="2"/>
        <v>15.875</v>
      </c>
      <c r="H84" s="119">
        <f t="shared" si="3"/>
        <v>14.94</v>
      </c>
    </row>
    <row r="85" spans="2:8" x14ac:dyDescent="0.2">
      <c r="B85" s="149"/>
      <c r="C85" s="33" t="s">
        <v>35</v>
      </c>
      <c r="D85" s="117">
        <v>0</v>
      </c>
      <c r="E85" s="117">
        <v>0</v>
      </c>
      <c r="F85" s="118">
        <v>0</v>
      </c>
      <c r="G85" s="119">
        <f t="shared" si="2"/>
        <v>0</v>
      </c>
      <c r="H85" s="119">
        <f t="shared" si="3"/>
        <v>0</v>
      </c>
    </row>
    <row r="86" spans="2:8" x14ac:dyDescent="0.2">
      <c r="B86" s="149"/>
      <c r="C86" s="33" t="s">
        <v>36</v>
      </c>
      <c r="D86" s="117">
        <v>17.09</v>
      </c>
      <c r="E86" s="117">
        <v>21.22</v>
      </c>
      <c r="F86" s="118">
        <v>23.32</v>
      </c>
      <c r="G86" s="119">
        <f t="shared" si="2"/>
        <v>19.155000000000001</v>
      </c>
      <c r="H86" s="119">
        <f t="shared" si="3"/>
        <v>20.543333333333333</v>
      </c>
    </row>
    <row r="87" spans="2:8" x14ac:dyDescent="0.2">
      <c r="B87" s="150"/>
      <c r="C87" s="33" t="s">
        <v>37</v>
      </c>
      <c r="D87" s="117">
        <v>0</v>
      </c>
      <c r="E87" s="117">
        <v>0</v>
      </c>
      <c r="F87" s="118">
        <v>0</v>
      </c>
      <c r="G87" s="119">
        <f t="shared" si="2"/>
        <v>0</v>
      </c>
      <c r="H87" s="119">
        <f t="shared" si="3"/>
        <v>0</v>
      </c>
    </row>
    <row r="88" spans="2:8" x14ac:dyDescent="0.2">
      <c r="B88" s="50" t="s">
        <v>109</v>
      </c>
      <c r="C88" s="33" t="s">
        <v>34</v>
      </c>
      <c r="D88" s="117">
        <v>0.92</v>
      </c>
      <c r="E88" s="117">
        <v>0.5</v>
      </c>
      <c r="F88" s="118">
        <v>7.13</v>
      </c>
      <c r="G88" s="119">
        <f t="shared" si="2"/>
        <v>0.71</v>
      </c>
      <c r="H88" s="119">
        <f t="shared" si="3"/>
        <v>2.85</v>
      </c>
    </row>
    <row r="89" spans="2:8" x14ac:dyDescent="0.2">
      <c r="B89" s="148"/>
      <c r="C89" s="33" t="s">
        <v>35</v>
      </c>
      <c r="D89" s="117">
        <v>0.04</v>
      </c>
      <c r="E89" s="117">
        <v>2.0099999999999998</v>
      </c>
      <c r="F89" s="118">
        <v>0</v>
      </c>
      <c r="G89" s="119">
        <f t="shared" si="2"/>
        <v>1.0249999999999999</v>
      </c>
      <c r="H89" s="119">
        <f t="shared" si="3"/>
        <v>0.68333333333333324</v>
      </c>
    </row>
    <row r="90" spans="2:8" x14ac:dyDescent="0.2">
      <c r="B90" s="149"/>
      <c r="C90" s="33" t="s">
        <v>36</v>
      </c>
      <c r="D90" s="117">
        <v>20.149999999999999</v>
      </c>
      <c r="E90" s="117">
        <v>17.850000000000001</v>
      </c>
      <c r="F90" s="118">
        <v>15.9</v>
      </c>
      <c r="G90" s="119">
        <f t="shared" si="2"/>
        <v>19</v>
      </c>
      <c r="H90" s="119">
        <f t="shared" si="3"/>
        <v>17.966666666666665</v>
      </c>
    </row>
    <row r="91" spans="2:8" x14ac:dyDescent="0.2">
      <c r="B91" s="150"/>
      <c r="C91" s="33" t="s">
        <v>37</v>
      </c>
      <c r="D91" s="117">
        <v>0</v>
      </c>
      <c r="E91" s="117">
        <v>6.16</v>
      </c>
      <c r="F91" s="118">
        <v>0</v>
      </c>
      <c r="G91" s="119">
        <f t="shared" si="2"/>
        <v>3.08</v>
      </c>
      <c r="H91" s="119">
        <f t="shared" si="3"/>
        <v>2.0533333333333332</v>
      </c>
    </row>
    <row r="92" spans="2:8" x14ac:dyDescent="0.2">
      <c r="B92" s="148" t="s">
        <v>110</v>
      </c>
      <c r="C92" s="33" t="s">
        <v>34</v>
      </c>
      <c r="D92" s="117">
        <v>0</v>
      </c>
      <c r="E92" s="117">
        <v>0</v>
      </c>
      <c r="F92" s="118">
        <v>0</v>
      </c>
      <c r="G92" s="119">
        <f t="shared" si="2"/>
        <v>0</v>
      </c>
      <c r="H92" s="119">
        <f t="shared" si="3"/>
        <v>0</v>
      </c>
    </row>
    <row r="93" spans="2:8" x14ac:dyDescent="0.2">
      <c r="B93" s="149"/>
      <c r="C93" s="33" t="s">
        <v>35</v>
      </c>
      <c r="D93" s="117">
        <v>0</v>
      </c>
      <c r="E93" s="117">
        <v>0</v>
      </c>
      <c r="F93" s="118">
        <v>0</v>
      </c>
      <c r="G93" s="119">
        <f t="shared" si="2"/>
        <v>0</v>
      </c>
      <c r="H93" s="119">
        <f t="shared" si="3"/>
        <v>0</v>
      </c>
    </row>
    <row r="94" spans="2:8" x14ac:dyDescent="0.2">
      <c r="B94" s="149"/>
      <c r="C94" s="33" t="s">
        <v>36</v>
      </c>
      <c r="D94" s="117">
        <v>0.4</v>
      </c>
      <c r="E94" s="117">
        <v>4.88</v>
      </c>
      <c r="F94" s="118">
        <v>3.27</v>
      </c>
      <c r="G94" s="119">
        <f t="shared" si="2"/>
        <v>2.64</v>
      </c>
      <c r="H94" s="119">
        <f t="shared" si="3"/>
        <v>2.85</v>
      </c>
    </row>
    <row r="95" spans="2:8" x14ac:dyDescent="0.2">
      <c r="B95" s="150"/>
      <c r="C95" s="33" t="s">
        <v>37</v>
      </c>
      <c r="D95" s="117">
        <v>0</v>
      </c>
      <c r="E95" s="117">
        <v>0</v>
      </c>
      <c r="F95" s="118">
        <v>0</v>
      </c>
      <c r="G95" s="119">
        <f t="shared" si="2"/>
        <v>0</v>
      </c>
      <c r="H95" s="119">
        <f t="shared" si="3"/>
        <v>0</v>
      </c>
    </row>
    <row r="96" spans="2:8" x14ac:dyDescent="0.2">
      <c r="B96" s="148" t="s">
        <v>111</v>
      </c>
      <c r="C96" s="33" t="s">
        <v>34</v>
      </c>
      <c r="D96" s="117">
        <v>50.82</v>
      </c>
      <c r="E96" s="117">
        <v>71.239999999999995</v>
      </c>
      <c r="F96" s="118">
        <v>617.61</v>
      </c>
      <c r="G96" s="119">
        <f t="shared" si="2"/>
        <v>61.03</v>
      </c>
      <c r="H96" s="119">
        <f t="shared" si="3"/>
        <v>246.5566666666667</v>
      </c>
    </row>
    <row r="97" spans="2:8" x14ac:dyDescent="0.2">
      <c r="B97" s="149"/>
      <c r="C97" s="33" t="s">
        <v>35</v>
      </c>
      <c r="D97" s="117">
        <v>0</v>
      </c>
      <c r="E97" s="117">
        <v>0</v>
      </c>
      <c r="F97" s="118">
        <v>76.790000000000006</v>
      </c>
      <c r="G97" s="119">
        <f t="shared" si="2"/>
        <v>0</v>
      </c>
      <c r="H97" s="119">
        <f t="shared" si="3"/>
        <v>25.596666666666668</v>
      </c>
    </row>
    <row r="98" spans="2:8" x14ac:dyDescent="0.2">
      <c r="B98" s="149"/>
      <c r="C98" s="33" t="s">
        <v>36</v>
      </c>
      <c r="D98" s="117">
        <v>22.43</v>
      </c>
      <c r="E98" s="117">
        <v>50.97</v>
      </c>
      <c r="F98" s="118">
        <v>174.26</v>
      </c>
      <c r="G98" s="119">
        <f t="shared" si="2"/>
        <v>36.700000000000003</v>
      </c>
      <c r="H98" s="119">
        <f t="shared" si="3"/>
        <v>82.553333333333327</v>
      </c>
    </row>
    <row r="99" spans="2:8" x14ac:dyDescent="0.2">
      <c r="B99" s="150"/>
      <c r="C99" s="33" t="s">
        <v>37</v>
      </c>
      <c r="D99" s="117">
        <v>0</v>
      </c>
      <c r="E99" s="117">
        <v>84.38</v>
      </c>
      <c r="F99" s="118">
        <v>0</v>
      </c>
      <c r="G99" s="119">
        <f t="shared" si="2"/>
        <v>42.19</v>
      </c>
      <c r="H99" s="119">
        <f t="shared" si="3"/>
        <v>28.126666666666665</v>
      </c>
    </row>
    <row r="100" spans="2:8" x14ac:dyDescent="0.2">
      <c r="B100" s="148" t="s">
        <v>112</v>
      </c>
      <c r="C100" s="33" t="s">
        <v>34</v>
      </c>
      <c r="D100" s="117">
        <v>5.05</v>
      </c>
      <c r="E100" s="117">
        <v>14.36</v>
      </c>
      <c r="F100" s="118">
        <v>25.87</v>
      </c>
      <c r="G100" s="119">
        <f t="shared" si="2"/>
        <v>9.7050000000000001</v>
      </c>
      <c r="H100" s="119">
        <f t="shared" si="3"/>
        <v>15.093333333333334</v>
      </c>
    </row>
    <row r="101" spans="2:8" x14ac:dyDescent="0.2">
      <c r="B101" s="149"/>
      <c r="C101" s="33" t="s">
        <v>35</v>
      </c>
      <c r="D101" s="117">
        <v>9.57</v>
      </c>
      <c r="E101" s="117">
        <v>25.77</v>
      </c>
      <c r="F101" s="118">
        <v>23.15</v>
      </c>
      <c r="G101" s="119">
        <f t="shared" si="2"/>
        <v>17.670000000000002</v>
      </c>
      <c r="H101" s="119">
        <f t="shared" si="3"/>
        <v>19.496666666666666</v>
      </c>
    </row>
    <row r="102" spans="2:8" x14ac:dyDescent="0.2">
      <c r="B102" s="149"/>
      <c r="C102" s="33" t="s">
        <v>36</v>
      </c>
      <c r="D102" s="117">
        <v>67.489999999999995</v>
      </c>
      <c r="E102" s="117">
        <v>84.7</v>
      </c>
      <c r="F102" s="118">
        <v>90.18</v>
      </c>
      <c r="G102" s="119">
        <f t="shared" si="2"/>
        <v>76.094999999999999</v>
      </c>
      <c r="H102" s="119">
        <f t="shared" si="3"/>
        <v>80.790000000000006</v>
      </c>
    </row>
    <row r="103" spans="2:8" x14ac:dyDescent="0.2">
      <c r="B103" s="150"/>
      <c r="C103" s="33" t="s">
        <v>37</v>
      </c>
      <c r="D103" s="117">
        <v>0.99</v>
      </c>
      <c r="E103" s="117">
        <v>66.39</v>
      </c>
      <c r="F103" s="118">
        <v>21.18</v>
      </c>
      <c r="G103" s="119">
        <f t="shared" si="2"/>
        <v>33.69</v>
      </c>
      <c r="H103" s="119">
        <f t="shared" si="3"/>
        <v>29.52</v>
      </c>
    </row>
    <row r="104" spans="2:8" x14ac:dyDescent="0.2">
      <c r="B104" s="148" t="s">
        <v>113</v>
      </c>
      <c r="C104" s="33" t="s">
        <v>34</v>
      </c>
      <c r="D104" s="117">
        <v>213.24</v>
      </c>
      <c r="E104" s="117">
        <v>51.53</v>
      </c>
      <c r="F104" s="118">
        <v>0.66</v>
      </c>
      <c r="G104" s="119">
        <f t="shared" si="2"/>
        <v>132.38499999999999</v>
      </c>
      <c r="H104" s="119">
        <f t="shared" si="3"/>
        <v>88.476666666666674</v>
      </c>
    </row>
    <row r="105" spans="2:8" x14ac:dyDescent="0.2">
      <c r="B105" s="149"/>
      <c r="C105" s="33" t="s">
        <v>35</v>
      </c>
      <c r="D105" s="117">
        <v>0</v>
      </c>
      <c r="E105" s="117">
        <v>0</v>
      </c>
      <c r="F105" s="118">
        <v>0</v>
      </c>
      <c r="G105" s="119">
        <f t="shared" si="2"/>
        <v>0</v>
      </c>
      <c r="H105" s="119">
        <f t="shared" si="3"/>
        <v>0</v>
      </c>
    </row>
    <row r="106" spans="2:8" x14ac:dyDescent="0.2">
      <c r="B106" s="149"/>
      <c r="C106" s="33" t="s">
        <v>36</v>
      </c>
      <c r="D106" s="117">
        <v>61.45</v>
      </c>
      <c r="E106" s="117">
        <v>58.39</v>
      </c>
      <c r="F106" s="118">
        <v>172.61</v>
      </c>
      <c r="G106" s="119">
        <f t="shared" si="2"/>
        <v>59.92</v>
      </c>
      <c r="H106" s="119">
        <f t="shared" si="3"/>
        <v>97.483333333333348</v>
      </c>
    </row>
    <row r="107" spans="2:8" x14ac:dyDescent="0.2">
      <c r="B107" s="150"/>
      <c r="C107" s="33" t="s">
        <v>37</v>
      </c>
      <c r="D107" s="117">
        <v>0</v>
      </c>
      <c r="E107" s="117">
        <v>0</v>
      </c>
      <c r="F107" s="118">
        <v>54.83</v>
      </c>
      <c r="G107" s="119">
        <f t="shared" si="2"/>
        <v>0</v>
      </c>
      <c r="H107" s="119">
        <f t="shared" si="3"/>
        <v>18.276666666666667</v>
      </c>
    </row>
    <row r="108" spans="2:8" x14ac:dyDescent="0.2">
      <c r="B108" s="148" t="s">
        <v>114</v>
      </c>
      <c r="C108" s="33" t="s">
        <v>34</v>
      </c>
      <c r="D108" s="117">
        <v>14.08</v>
      </c>
      <c r="E108" s="117">
        <v>18.97</v>
      </c>
      <c r="F108" s="118">
        <v>39.700000000000003</v>
      </c>
      <c r="G108" s="119">
        <f t="shared" si="2"/>
        <v>16.524999999999999</v>
      </c>
      <c r="H108" s="119">
        <f t="shared" si="3"/>
        <v>24.25</v>
      </c>
    </row>
    <row r="109" spans="2:8" x14ac:dyDescent="0.2">
      <c r="B109" s="149"/>
      <c r="C109" s="33" t="s">
        <v>35</v>
      </c>
      <c r="D109" s="117">
        <v>57.55</v>
      </c>
      <c r="E109" s="117">
        <v>77.78</v>
      </c>
      <c r="F109" s="118">
        <v>37.25</v>
      </c>
      <c r="G109" s="119">
        <f t="shared" si="2"/>
        <v>67.664999999999992</v>
      </c>
      <c r="H109" s="119">
        <f t="shared" si="3"/>
        <v>57.526666666666664</v>
      </c>
    </row>
    <row r="110" spans="2:8" x14ac:dyDescent="0.2">
      <c r="B110" s="149"/>
      <c r="C110" s="33" t="s">
        <v>36</v>
      </c>
      <c r="D110" s="117">
        <v>28.96</v>
      </c>
      <c r="E110" s="117">
        <v>58.32</v>
      </c>
      <c r="F110" s="118">
        <v>60.86</v>
      </c>
      <c r="G110" s="119">
        <f t="shared" si="2"/>
        <v>43.64</v>
      </c>
      <c r="H110" s="119">
        <f t="shared" si="3"/>
        <v>49.379999999999995</v>
      </c>
    </row>
    <row r="111" spans="2:8" x14ac:dyDescent="0.2">
      <c r="B111" s="150"/>
      <c r="C111" s="33" t="s">
        <v>37</v>
      </c>
      <c r="D111" s="117">
        <v>0</v>
      </c>
      <c r="E111" s="117">
        <v>1011.67</v>
      </c>
      <c r="F111" s="118">
        <v>276.67</v>
      </c>
      <c r="G111" s="119">
        <f t="shared" si="2"/>
        <v>505.83499999999998</v>
      </c>
      <c r="H111" s="119">
        <f t="shared" si="3"/>
        <v>429.44666666666666</v>
      </c>
    </row>
    <row r="112" spans="2:8" x14ac:dyDescent="0.2">
      <c r="B112" s="148" t="s">
        <v>115</v>
      </c>
      <c r="C112" s="33" t="s">
        <v>34</v>
      </c>
      <c r="D112" s="117">
        <v>0</v>
      </c>
      <c r="E112" s="117">
        <v>0</v>
      </c>
      <c r="F112" s="118">
        <v>0</v>
      </c>
      <c r="G112" s="119">
        <f t="shared" si="2"/>
        <v>0</v>
      </c>
      <c r="H112" s="119">
        <f t="shared" si="3"/>
        <v>0</v>
      </c>
    </row>
    <row r="113" spans="2:8" x14ac:dyDescent="0.2">
      <c r="B113" s="149"/>
      <c r="C113" s="33" t="s">
        <v>35</v>
      </c>
      <c r="D113" s="117">
        <v>0</v>
      </c>
      <c r="E113" s="117">
        <v>0</v>
      </c>
      <c r="F113" s="118">
        <v>0</v>
      </c>
      <c r="G113" s="119">
        <f t="shared" si="2"/>
        <v>0</v>
      </c>
      <c r="H113" s="119">
        <f t="shared" si="3"/>
        <v>0</v>
      </c>
    </row>
    <row r="114" spans="2:8" x14ac:dyDescent="0.2">
      <c r="B114" s="149"/>
      <c r="C114" s="33" t="s">
        <v>36</v>
      </c>
      <c r="D114" s="117">
        <v>0</v>
      </c>
      <c r="E114" s="117">
        <v>0.35</v>
      </c>
      <c r="F114" s="118">
        <v>0.49</v>
      </c>
      <c r="G114" s="119">
        <f t="shared" si="2"/>
        <v>0.17499999999999999</v>
      </c>
      <c r="H114" s="119">
        <f t="shared" si="3"/>
        <v>0.27999999999999997</v>
      </c>
    </row>
    <row r="115" spans="2:8" x14ac:dyDescent="0.2">
      <c r="B115" s="150"/>
      <c r="C115" s="33" t="s">
        <v>37</v>
      </c>
      <c r="D115" s="117">
        <v>0</v>
      </c>
      <c r="E115" s="117">
        <v>0</v>
      </c>
      <c r="F115" s="118">
        <v>0</v>
      </c>
      <c r="G115" s="119">
        <f t="shared" si="2"/>
        <v>0</v>
      </c>
      <c r="H115" s="119">
        <f t="shared" si="3"/>
        <v>0</v>
      </c>
    </row>
    <row r="116" spans="2:8" x14ac:dyDescent="0.2">
      <c r="B116" s="148" t="s">
        <v>116</v>
      </c>
      <c r="C116" s="33" t="s">
        <v>34</v>
      </c>
      <c r="D116" s="117">
        <v>0</v>
      </c>
      <c r="E116" s="117">
        <v>0</v>
      </c>
      <c r="F116" s="118">
        <v>0.17</v>
      </c>
      <c r="G116" s="119">
        <f t="shared" si="2"/>
        <v>0</v>
      </c>
      <c r="H116" s="119">
        <f t="shared" si="3"/>
        <v>5.6666666666666671E-2</v>
      </c>
    </row>
    <row r="117" spans="2:8" x14ac:dyDescent="0.2">
      <c r="B117" s="149"/>
      <c r="C117" s="33" t="s">
        <v>35</v>
      </c>
      <c r="D117" s="117">
        <v>0</v>
      </c>
      <c r="E117" s="117">
        <v>0</v>
      </c>
      <c r="F117" s="118">
        <v>0</v>
      </c>
      <c r="G117" s="119">
        <f t="shared" si="2"/>
        <v>0</v>
      </c>
      <c r="H117" s="119">
        <f t="shared" si="3"/>
        <v>0</v>
      </c>
    </row>
    <row r="118" spans="2:8" x14ac:dyDescent="0.2">
      <c r="B118" s="149"/>
      <c r="C118" s="33" t="s">
        <v>36</v>
      </c>
      <c r="D118" s="117">
        <v>2.71</v>
      </c>
      <c r="E118" s="117">
        <v>3.73</v>
      </c>
      <c r="F118" s="118">
        <v>0.55000000000000004</v>
      </c>
      <c r="G118" s="119">
        <f t="shared" si="2"/>
        <v>3.2199999999999998</v>
      </c>
      <c r="H118" s="119">
        <f t="shared" si="3"/>
        <v>2.3299999999999996</v>
      </c>
    </row>
    <row r="119" spans="2:8" x14ac:dyDescent="0.2">
      <c r="B119" s="150"/>
      <c r="C119" s="33" t="s">
        <v>37</v>
      </c>
      <c r="D119" s="117">
        <v>0</v>
      </c>
      <c r="E119" s="117">
        <v>0</v>
      </c>
      <c r="F119" s="118">
        <v>0</v>
      </c>
      <c r="G119" s="119">
        <f t="shared" si="2"/>
        <v>0</v>
      </c>
      <c r="H119" s="119">
        <f t="shared" si="3"/>
        <v>0</v>
      </c>
    </row>
    <row r="120" spans="2:8" x14ac:dyDescent="0.2">
      <c r="B120" s="148" t="s">
        <v>117</v>
      </c>
      <c r="C120" s="33" t="s">
        <v>34</v>
      </c>
      <c r="D120" s="117">
        <v>463.28</v>
      </c>
      <c r="E120" s="117">
        <v>469.34</v>
      </c>
      <c r="F120" s="118">
        <v>211.68</v>
      </c>
      <c r="G120" s="119">
        <f t="shared" si="2"/>
        <v>466.30999999999995</v>
      </c>
      <c r="H120" s="119">
        <f t="shared" si="3"/>
        <v>381.43333333333334</v>
      </c>
    </row>
    <row r="121" spans="2:8" x14ac:dyDescent="0.2">
      <c r="B121" s="149"/>
      <c r="C121" s="33" t="s">
        <v>35</v>
      </c>
      <c r="D121" s="117">
        <v>1473.75</v>
      </c>
      <c r="E121" s="117">
        <v>3380.26</v>
      </c>
      <c r="F121" s="118">
        <v>878.7</v>
      </c>
      <c r="G121" s="119">
        <f t="shared" si="2"/>
        <v>2427.0050000000001</v>
      </c>
      <c r="H121" s="119">
        <f t="shared" si="3"/>
        <v>1910.9033333333334</v>
      </c>
    </row>
    <row r="122" spans="2:8" x14ac:dyDescent="0.2">
      <c r="B122" s="149"/>
      <c r="C122" s="33" t="s">
        <v>36</v>
      </c>
      <c r="D122" s="117">
        <v>207.57</v>
      </c>
      <c r="E122" s="117">
        <v>284.02999999999997</v>
      </c>
      <c r="F122" s="118">
        <v>308.32</v>
      </c>
      <c r="G122" s="119">
        <f t="shared" si="2"/>
        <v>245.79999999999998</v>
      </c>
      <c r="H122" s="119">
        <f t="shared" si="3"/>
        <v>266.64</v>
      </c>
    </row>
    <row r="123" spans="2:8" x14ac:dyDescent="0.2">
      <c r="B123" s="150"/>
      <c r="C123" s="33" t="s">
        <v>37</v>
      </c>
      <c r="D123" s="117">
        <v>184.87</v>
      </c>
      <c r="E123" s="117">
        <v>1333.31</v>
      </c>
      <c r="F123" s="118">
        <v>89.38</v>
      </c>
      <c r="G123" s="119">
        <f t="shared" si="2"/>
        <v>759.08999999999992</v>
      </c>
      <c r="H123" s="119">
        <f t="shared" si="3"/>
        <v>535.85333333333335</v>
      </c>
    </row>
    <row r="124" spans="2:8" x14ac:dyDescent="0.2">
      <c r="B124" s="148" t="s">
        <v>118</v>
      </c>
      <c r="C124" s="33" t="s">
        <v>34</v>
      </c>
      <c r="D124" s="117">
        <v>2422.91</v>
      </c>
      <c r="E124" s="117">
        <v>2855.95</v>
      </c>
      <c r="F124" s="118">
        <v>2939.25</v>
      </c>
      <c r="G124" s="119">
        <f t="shared" si="2"/>
        <v>2639.43</v>
      </c>
      <c r="H124" s="119">
        <f t="shared" si="3"/>
        <v>2739.3700000000003</v>
      </c>
    </row>
    <row r="125" spans="2:8" x14ac:dyDescent="0.2">
      <c r="B125" s="149"/>
      <c r="C125" s="33" t="s">
        <v>35</v>
      </c>
      <c r="D125" s="117">
        <v>0</v>
      </c>
      <c r="E125" s="117">
        <v>0</v>
      </c>
      <c r="F125" s="118">
        <v>202.96</v>
      </c>
      <c r="G125" s="119">
        <f t="shared" si="2"/>
        <v>0</v>
      </c>
      <c r="H125" s="119">
        <f t="shared" si="3"/>
        <v>67.653333333333336</v>
      </c>
    </row>
    <row r="126" spans="2:8" x14ac:dyDescent="0.2">
      <c r="B126" s="149"/>
      <c r="C126" s="33" t="s">
        <v>36</v>
      </c>
      <c r="D126" s="117">
        <v>320.25</v>
      </c>
      <c r="E126" s="117">
        <v>394.65</v>
      </c>
      <c r="F126" s="118">
        <v>1483.75</v>
      </c>
      <c r="G126" s="119">
        <f t="shared" si="2"/>
        <v>357.45</v>
      </c>
      <c r="H126" s="119">
        <f t="shared" si="3"/>
        <v>732.88333333333333</v>
      </c>
    </row>
    <row r="127" spans="2:8" x14ac:dyDescent="0.2">
      <c r="B127" s="150"/>
      <c r="C127" s="33" t="s">
        <v>37</v>
      </c>
      <c r="D127" s="117">
        <v>261.23</v>
      </c>
      <c r="E127" s="117">
        <v>640.45000000000005</v>
      </c>
      <c r="F127" s="118">
        <v>21.87</v>
      </c>
      <c r="G127" s="119">
        <f t="shared" si="2"/>
        <v>450.84000000000003</v>
      </c>
      <c r="H127" s="119">
        <f t="shared" si="3"/>
        <v>307.85000000000002</v>
      </c>
    </row>
    <row r="128" spans="2:8" x14ac:dyDescent="0.2">
      <c r="B128" s="148" t="s">
        <v>119</v>
      </c>
      <c r="C128" s="33" t="s">
        <v>34</v>
      </c>
      <c r="D128" s="117">
        <v>44.1</v>
      </c>
      <c r="E128" s="117">
        <v>119.67</v>
      </c>
      <c r="F128" s="118">
        <v>33.64</v>
      </c>
      <c r="G128" s="119">
        <f t="shared" si="2"/>
        <v>81.885000000000005</v>
      </c>
      <c r="H128" s="119">
        <f t="shared" si="3"/>
        <v>65.803333333333342</v>
      </c>
    </row>
    <row r="129" spans="2:8" x14ac:dyDescent="0.2">
      <c r="B129" s="149"/>
      <c r="C129" s="33" t="s">
        <v>35</v>
      </c>
      <c r="D129" s="117">
        <v>362.35</v>
      </c>
      <c r="E129" s="117">
        <v>575.83000000000004</v>
      </c>
      <c r="F129" s="118">
        <v>222.3</v>
      </c>
      <c r="G129" s="119">
        <f t="shared" si="2"/>
        <v>469.09000000000003</v>
      </c>
      <c r="H129" s="119">
        <f t="shared" si="3"/>
        <v>386.82666666666665</v>
      </c>
    </row>
    <row r="130" spans="2:8" x14ac:dyDescent="0.2">
      <c r="B130" s="149"/>
      <c r="C130" s="33" t="s">
        <v>36</v>
      </c>
      <c r="D130" s="117">
        <v>86.32</v>
      </c>
      <c r="E130" s="117">
        <v>5.14</v>
      </c>
      <c r="F130" s="118">
        <v>17.260000000000002</v>
      </c>
      <c r="G130" s="119">
        <f t="shared" si="2"/>
        <v>45.73</v>
      </c>
      <c r="H130" s="119">
        <f t="shared" si="3"/>
        <v>36.24</v>
      </c>
    </row>
    <row r="131" spans="2:8" x14ac:dyDescent="0.2">
      <c r="B131" s="150"/>
      <c r="C131" s="33" t="s">
        <v>37</v>
      </c>
      <c r="D131" s="117">
        <v>0</v>
      </c>
      <c r="E131" s="117">
        <v>529.92999999999995</v>
      </c>
      <c r="F131" s="118">
        <v>0</v>
      </c>
      <c r="G131" s="119">
        <f t="shared" si="2"/>
        <v>264.96499999999997</v>
      </c>
      <c r="H131" s="119">
        <f t="shared" si="3"/>
        <v>176.64333333333332</v>
      </c>
    </row>
    <row r="132" spans="2:8" x14ac:dyDescent="0.2">
      <c r="B132" s="148" t="s">
        <v>120</v>
      </c>
      <c r="C132" s="33" t="s">
        <v>34</v>
      </c>
      <c r="D132" s="117">
        <v>2.09</v>
      </c>
      <c r="E132" s="117">
        <v>5.42</v>
      </c>
      <c r="F132" s="118">
        <v>3.76</v>
      </c>
      <c r="G132" s="119">
        <f t="shared" si="2"/>
        <v>3.7549999999999999</v>
      </c>
      <c r="H132" s="119">
        <f t="shared" si="3"/>
        <v>3.7566666666666664</v>
      </c>
    </row>
    <row r="133" spans="2:8" x14ac:dyDescent="0.2">
      <c r="B133" s="149"/>
      <c r="C133" s="33" t="s">
        <v>35</v>
      </c>
      <c r="D133" s="117">
        <v>0</v>
      </c>
      <c r="E133" s="117">
        <v>0</v>
      </c>
      <c r="F133" s="118">
        <v>220.13</v>
      </c>
      <c r="G133" s="119">
        <f t="shared" ref="G133:G196" si="4">AVERAGE(D133:E133)</f>
        <v>0</v>
      </c>
      <c r="H133" s="119">
        <f t="shared" ref="H133:H196" si="5">AVERAGE(D133:F133)</f>
        <v>73.376666666666665</v>
      </c>
    </row>
    <row r="134" spans="2:8" x14ac:dyDescent="0.2">
      <c r="B134" s="149"/>
      <c r="C134" s="33" t="s">
        <v>36</v>
      </c>
      <c r="D134" s="117">
        <v>0.19</v>
      </c>
      <c r="E134" s="117">
        <v>1.71</v>
      </c>
      <c r="F134" s="118">
        <v>4.46</v>
      </c>
      <c r="G134" s="119">
        <f t="shared" si="4"/>
        <v>0.95</v>
      </c>
      <c r="H134" s="119">
        <f t="shared" si="5"/>
        <v>2.1199999999999997</v>
      </c>
    </row>
    <row r="135" spans="2:8" x14ac:dyDescent="0.2">
      <c r="B135" s="150"/>
      <c r="C135" s="33" t="s">
        <v>37</v>
      </c>
      <c r="D135" s="117">
        <v>0</v>
      </c>
      <c r="E135" s="117">
        <v>0</v>
      </c>
      <c r="F135" s="118">
        <v>0</v>
      </c>
      <c r="G135" s="119">
        <f t="shared" si="4"/>
        <v>0</v>
      </c>
      <c r="H135" s="119">
        <f t="shared" si="5"/>
        <v>0</v>
      </c>
    </row>
    <row r="136" spans="2:8" x14ac:dyDescent="0.2">
      <c r="B136" s="148" t="s">
        <v>121</v>
      </c>
      <c r="C136" s="33" t="s">
        <v>34</v>
      </c>
      <c r="D136" s="117">
        <v>205.98</v>
      </c>
      <c r="E136" s="117">
        <v>57.06</v>
      </c>
      <c r="F136" s="118">
        <v>246.64</v>
      </c>
      <c r="G136" s="119">
        <f t="shared" si="4"/>
        <v>131.51999999999998</v>
      </c>
      <c r="H136" s="119">
        <f t="shared" si="5"/>
        <v>169.89333333333332</v>
      </c>
    </row>
    <row r="137" spans="2:8" x14ac:dyDescent="0.2">
      <c r="B137" s="149"/>
      <c r="C137" s="33" t="s">
        <v>35</v>
      </c>
      <c r="D137" s="117">
        <v>18.170000000000002</v>
      </c>
      <c r="E137" s="117">
        <v>2.9</v>
      </c>
      <c r="F137" s="118">
        <v>34.56</v>
      </c>
      <c r="G137" s="119">
        <f t="shared" si="4"/>
        <v>10.535</v>
      </c>
      <c r="H137" s="119">
        <f t="shared" si="5"/>
        <v>18.543333333333333</v>
      </c>
    </row>
    <row r="138" spans="2:8" x14ac:dyDescent="0.2">
      <c r="B138" s="149"/>
      <c r="C138" s="33" t="s">
        <v>36</v>
      </c>
      <c r="D138" s="117">
        <v>6.03</v>
      </c>
      <c r="E138" s="117">
        <v>9.07</v>
      </c>
      <c r="F138" s="118">
        <v>38.24</v>
      </c>
      <c r="G138" s="119">
        <f t="shared" si="4"/>
        <v>7.5500000000000007</v>
      </c>
      <c r="H138" s="119">
        <f t="shared" si="5"/>
        <v>17.78</v>
      </c>
    </row>
    <row r="139" spans="2:8" x14ac:dyDescent="0.2">
      <c r="B139" s="150"/>
      <c r="C139" s="33" t="s">
        <v>37</v>
      </c>
      <c r="D139" s="117">
        <v>0</v>
      </c>
      <c r="E139" s="117">
        <v>0</v>
      </c>
      <c r="F139" s="118">
        <v>0</v>
      </c>
      <c r="G139" s="119">
        <f t="shared" si="4"/>
        <v>0</v>
      </c>
      <c r="H139" s="119">
        <f t="shared" si="5"/>
        <v>0</v>
      </c>
    </row>
    <row r="140" spans="2:8" x14ac:dyDescent="0.2">
      <c r="B140" s="148" t="s">
        <v>122</v>
      </c>
      <c r="C140" s="33" t="s">
        <v>34</v>
      </c>
      <c r="D140" s="117">
        <v>5.24</v>
      </c>
      <c r="E140" s="117">
        <v>16.61</v>
      </c>
      <c r="F140" s="118">
        <v>58.79</v>
      </c>
      <c r="G140" s="119">
        <f t="shared" si="4"/>
        <v>10.925000000000001</v>
      </c>
      <c r="H140" s="119">
        <f t="shared" si="5"/>
        <v>26.88</v>
      </c>
    </row>
    <row r="141" spans="2:8" x14ac:dyDescent="0.2">
      <c r="B141" s="149"/>
      <c r="C141" s="33" t="s">
        <v>35</v>
      </c>
      <c r="D141" s="117">
        <v>111.12</v>
      </c>
      <c r="E141" s="117">
        <v>68.69</v>
      </c>
      <c r="F141" s="118">
        <v>193.25</v>
      </c>
      <c r="G141" s="119">
        <f t="shared" si="4"/>
        <v>89.905000000000001</v>
      </c>
      <c r="H141" s="119">
        <f t="shared" si="5"/>
        <v>124.35333333333334</v>
      </c>
    </row>
    <row r="142" spans="2:8" x14ac:dyDescent="0.2">
      <c r="B142" s="149"/>
      <c r="C142" s="33" t="s">
        <v>36</v>
      </c>
      <c r="D142" s="117">
        <v>3.53</v>
      </c>
      <c r="E142" s="117">
        <v>3.27</v>
      </c>
      <c r="F142" s="118">
        <v>22.42</v>
      </c>
      <c r="G142" s="119">
        <f t="shared" si="4"/>
        <v>3.4</v>
      </c>
      <c r="H142" s="119">
        <f t="shared" si="5"/>
        <v>9.74</v>
      </c>
    </row>
    <row r="143" spans="2:8" x14ac:dyDescent="0.2">
      <c r="B143" s="150"/>
      <c r="C143" s="33" t="s">
        <v>37</v>
      </c>
      <c r="D143" s="117">
        <v>0</v>
      </c>
      <c r="E143" s="117">
        <v>0</v>
      </c>
      <c r="F143" s="118">
        <v>0</v>
      </c>
      <c r="G143" s="119">
        <f t="shared" si="4"/>
        <v>0</v>
      </c>
      <c r="H143" s="119">
        <f t="shared" si="5"/>
        <v>0</v>
      </c>
    </row>
    <row r="144" spans="2:8" x14ac:dyDescent="0.2">
      <c r="B144" s="148" t="s">
        <v>123</v>
      </c>
      <c r="C144" s="33" t="s">
        <v>34</v>
      </c>
      <c r="D144" s="117">
        <v>0</v>
      </c>
      <c r="E144" s="117">
        <v>0</v>
      </c>
      <c r="F144" s="118">
        <v>0</v>
      </c>
      <c r="G144" s="119">
        <f t="shared" si="4"/>
        <v>0</v>
      </c>
      <c r="H144" s="119">
        <f t="shared" si="5"/>
        <v>0</v>
      </c>
    </row>
    <row r="145" spans="2:8" x14ac:dyDescent="0.2">
      <c r="B145" s="149"/>
      <c r="C145" s="33" t="s">
        <v>35</v>
      </c>
      <c r="D145" s="117">
        <v>0</v>
      </c>
      <c r="E145" s="117">
        <v>0</v>
      </c>
      <c r="F145" s="118">
        <v>0</v>
      </c>
      <c r="G145" s="119">
        <f t="shared" si="4"/>
        <v>0</v>
      </c>
      <c r="H145" s="119">
        <f t="shared" si="5"/>
        <v>0</v>
      </c>
    </row>
    <row r="146" spans="2:8" x14ac:dyDescent="0.2">
      <c r="B146" s="149"/>
      <c r="C146" s="33" t="s">
        <v>36</v>
      </c>
      <c r="D146" s="117">
        <v>0.53</v>
      </c>
      <c r="E146" s="117">
        <v>0.84</v>
      </c>
      <c r="F146" s="118">
        <v>0</v>
      </c>
      <c r="G146" s="119">
        <f t="shared" si="4"/>
        <v>0.68500000000000005</v>
      </c>
      <c r="H146" s="119">
        <f t="shared" si="5"/>
        <v>0.45666666666666672</v>
      </c>
    </row>
    <row r="147" spans="2:8" x14ac:dyDescent="0.2">
      <c r="B147" s="150"/>
      <c r="C147" s="33" t="s">
        <v>37</v>
      </c>
      <c r="D147" s="117">
        <v>0</v>
      </c>
      <c r="E147" s="117">
        <v>0</v>
      </c>
      <c r="F147" s="118">
        <v>0</v>
      </c>
      <c r="G147" s="119">
        <f t="shared" si="4"/>
        <v>0</v>
      </c>
      <c r="H147" s="119">
        <f t="shared" si="5"/>
        <v>0</v>
      </c>
    </row>
    <row r="148" spans="2:8" x14ac:dyDescent="0.2">
      <c r="B148" s="148" t="s">
        <v>124</v>
      </c>
      <c r="C148" s="33" t="s">
        <v>34</v>
      </c>
      <c r="D148" s="117">
        <v>6.88</v>
      </c>
      <c r="E148" s="117">
        <v>2.76</v>
      </c>
      <c r="F148" s="118">
        <v>39.659999999999997</v>
      </c>
      <c r="G148" s="119">
        <f t="shared" si="4"/>
        <v>4.82</v>
      </c>
      <c r="H148" s="119">
        <f t="shared" si="5"/>
        <v>16.433333333333334</v>
      </c>
    </row>
    <row r="149" spans="2:8" x14ac:dyDescent="0.2">
      <c r="B149" s="149"/>
      <c r="C149" s="33" t="s">
        <v>35</v>
      </c>
      <c r="D149" s="117">
        <v>7.0000000000000007E-2</v>
      </c>
      <c r="E149" s="117">
        <v>79.56</v>
      </c>
      <c r="F149" s="118">
        <v>0.65</v>
      </c>
      <c r="G149" s="119">
        <f t="shared" si="4"/>
        <v>39.814999999999998</v>
      </c>
      <c r="H149" s="119">
        <f t="shared" si="5"/>
        <v>26.76</v>
      </c>
    </row>
    <row r="150" spans="2:8" x14ac:dyDescent="0.2">
      <c r="B150" s="149"/>
      <c r="C150" s="33" t="s">
        <v>36</v>
      </c>
      <c r="D150" s="117">
        <v>2.89</v>
      </c>
      <c r="E150" s="117">
        <v>6.42</v>
      </c>
      <c r="F150" s="118">
        <v>15.14</v>
      </c>
      <c r="G150" s="119">
        <f t="shared" si="4"/>
        <v>4.6550000000000002</v>
      </c>
      <c r="H150" s="119">
        <f t="shared" si="5"/>
        <v>8.15</v>
      </c>
    </row>
    <row r="151" spans="2:8" x14ac:dyDescent="0.2">
      <c r="B151" s="150"/>
      <c r="C151" s="33" t="s">
        <v>37</v>
      </c>
      <c r="D151" s="117">
        <v>0</v>
      </c>
      <c r="E151" s="117">
        <v>0.59</v>
      </c>
      <c r="F151" s="118">
        <v>0</v>
      </c>
      <c r="G151" s="119">
        <f t="shared" si="4"/>
        <v>0.29499999999999998</v>
      </c>
      <c r="H151" s="119">
        <f t="shared" si="5"/>
        <v>0.19666666666666666</v>
      </c>
    </row>
    <row r="152" spans="2:8" x14ac:dyDescent="0.2">
      <c r="B152" s="148" t="s">
        <v>125</v>
      </c>
      <c r="C152" s="33" t="s">
        <v>34</v>
      </c>
      <c r="D152" s="117">
        <v>0</v>
      </c>
      <c r="E152" s="117">
        <v>0</v>
      </c>
      <c r="F152" s="118">
        <v>0</v>
      </c>
      <c r="G152" s="119">
        <f t="shared" si="4"/>
        <v>0</v>
      </c>
      <c r="H152" s="119">
        <f t="shared" si="5"/>
        <v>0</v>
      </c>
    </row>
    <row r="153" spans="2:8" x14ac:dyDescent="0.2">
      <c r="B153" s="149"/>
      <c r="C153" s="33" t="s">
        <v>35</v>
      </c>
      <c r="D153" s="117">
        <v>0</v>
      </c>
      <c r="E153" s="117">
        <v>0</v>
      </c>
      <c r="F153" s="118">
        <v>0</v>
      </c>
      <c r="G153" s="119">
        <f t="shared" si="4"/>
        <v>0</v>
      </c>
      <c r="H153" s="119">
        <f t="shared" si="5"/>
        <v>0</v>
      </c>
    </row>
    <row r="154" spans="2:8" x14ac:dyDescent="0.2">
      <c r="B154" s="149"/>
      <c r="C154" s="33" t="s">
        <v>36</v>
      </c>
      <c r="D154" s="117">
        <v>2.4500000000000002</v>
      </c>
      <c r="E154" s="117">
        <v>1.29</v>
      </c>
      <c r="F154" s="118">
        <v>0.57999999999999996</v>
      </c>
      <c r="G154" s="119">
        <f t="shared" si="4"/>
        <v>1.87</v>
      </c>
      <c r="H154" s="119">
        <f t="shared" si="5"/>
        <v>1.4400000000000002</v>
      </c>
    </row>
    <row r="155" spans="2:8" x14ac:dyDescent="0.2">
      <c r="B155" s="150"/>
      <c r="C155" s="33" t="s">
        <v>37</v>
      </c>
      <c r="D155" s="117">
        <v>0</v>
      </c>
      <c r="E155" s="117">
        <v>0</v>
      </c>
      <c r="F155" s="118">
        <v>0</v>
      </c>
      <c r="G155" s="119">
        <f t="shared" si="4"/>
        <v>0</v>
      </c>
      <c r="H155" s="119">
        <f t="shared" si="5"/>
        <v>0</v>
      </c>
    </row>
    <row r="156" spans="2:8" x14ac:dyDescent="0.2">
      <c r="B156" s="148" t="s">
        <v>126</v>
      </c>
      <c r="C156" s="33" t="s">
        <v>34</v>
      </c>
      <c r="D156" s="117">
        <v>123.63</v>
      </c>
      <c r="E156" s="117">
        <v>127.78</v>
      </c>
      <c r="F156" s="118">
        <v>303.42</v>
      </c>
      <c r="G156" s="119">
        <f t="shared" si="4"/>
        <v>125.705</v>
      </c>
      <c r="H156" s="119">
        <f t="shared" si="5"/>
        <v>184.94333333333336</v>
      </c>
    </row>
    <row r="157" spans="2:8" x14ac:dyDescent="0.2">
      <c r="B157" s="149"/>
      <c r="C157" s="33" t="s">
        <v>35</v>
      </c>
      <c r="D157" s="117">
        <v>0.01</v>
      </c>
      <c r="E157" s="117">
        <v>0</v>
      </c>
      <c r="F157" s="118">
        <v>28</v>
      </c>
      <c r="G157" s="119">
        <f t="shared" si="4"/>
        <v>5.0000000000000001E-3</v>
      </c>
      <c r="H157" s="119">
        <f t="shared" si="5"/>
        <v>9.3366666666666678</v>
      </c>
    </row>
    <row r="158" spans="2:8" x14ac:dyDescent="0.2">
      <c r="B158" s="149"/>
      <c r="C158" s="33" t="s">
        <v>36</v>
      </c>
      <c r="D158" s="117">
        <v>23.7</v>
      </c>
      <c r="E158" s="117">
        <v>20.440000000000001</v>
      </c>
      <c r="F158" s="118">
        <v>132.16</v>
      </c>
      <c r="G158" s="119">
        <f t="shared" si="4"/>
        <v>22.07</v>
      </c>
      <c r="H158" s="119">
        <f t="shared" si="5"/>
        <v>58.766666666666673</v>
      </c>
    </row>
    <row r="159" spans="2:8" x14ac:dyDescent="0.2">
      <c r="B159" s="150"/>
      <c r="C159" s="33" t="s">
        <v>37</v>
      </c>
      <c r="D159" s="117">
        <v>69.760000000000005</v>
      </c>
      <c r="E159" s="117">
        <v>0.98</v>
      </c>
      <c r="F159" s="118">
        <v>0</v>
      </c>
      <c r="G159" s="119">
        <f t="shared" si="4"/>
        <v>35.370000000000005</v>
      </c>
      <c r="H159" s="119">
        <f t="shared" si="5"/>
        <v>23.580000000000002</v>
      </c>
    </row>
    <row r="160" spans="2:8" x14ac:dyDescent="0.2">
      <c r="B160" s="148" t="s">
        <v>127</v>
      </c>
      <c r="C160" s="33" t="s">
        <v>34</v>
      </c>
      <c r="D160" s="117">
        <v>20.059999999999999</v>
      </c>
      <c r="E160" s="117">
        <v>46.49</v>
      </c>
      <c r="F160" s="118">
        <v>60.02</v>
      </c>
      <c r="G160" s="119">
        <f t="shared" si="4"/>
        <v>33.274999999999999</v>
      </c>
      <c r="H160" s="119">
        <f t="shared" si="5"/>
        <v>42.19</v>
      </c>
    </row>
    <row r="161" spans="2:8" x14ac:dyDescent="0.2">
      <c r="B161" s="149"/>
      <c r="C161" s="33" t="s">
        <v>35</v>
      </c>
      <c r="D161" s="117">
        <v>2.85</v>
      </c>
      <c r="E161" s="117">
        <v>29.38</v>
      </c>
      <c r="F161" s="118">
        <v>5.7</v>
      </c>
      <c r="G161" s="119">
        <f t="shared" si="4"/>
        <v>16.114999999999998</v>
      </c>
      <c r="H161" s="119">
        <f t="shared" si="5"/>
        <v>12.643333333333333</v>
      </c>
    </row>
    <row r="162" spans="2:8" x14ac:dyDescent="0.2">
      <c r="B162" s="149"/>
      <c r="C162" s="33" t="s">
        <v>36</v>
      </c>
      <c r="D162" s="117">
        <v>3.15</v>
      </c>
      <c r="E162" s="117">
        <v>14.21</v>
      </c>
      <c r="F162" s="118">
        <v>27.01</v>
      </c>
      <c r="G162" s="119">
        <f t="shared" si="4"/>
        <v>8.68</v>
      </c>
      <c r="H162" s="119">
        <f t="shared" si="5"/>
        <v>14.790000000000001</v>
      </c>
    </row>
    <row r="163" spans="2:8" x14ac:dyDescent="0.2">
      <c r="B163" s="150"/>
      <c r="C163" s="33" t="s">
        <v>37</v>
      </c>
      <c r="D163" s="117">
        <v>0</v>
      </c>
      <c r="E163" s="117">
        <v>176.73</v>
      </c>
      <c r="F163" s="118">
        <v>0</v>
      </c>
      <c r="G163" s="119">
        <f t="shared" si="4"/>
        <v>88.364999999999995</v>
      </c>
      <c r="H163" s="119">
        <f t="shared" si="5"/>
        <v>58.91</v>
      </c>
    </row>
    <row r="164" spans="2:8" x14ac:dyDescent="0.2">
      <c r="B164" s="148" t="s">
        <v>128</v>
      </c>
      <c r="C164" s="33" t="s">
        <v>34</v>
      </c>
      <c r="D164" s="117">
        <v>26.52</v>
      </c>
      <c r="E164" s="117">
        <v>18.54</v>
      </c>
      <c r="F164" s="118">
        <v>21.16</v>
      </c>
      <c r="G164" s="119">
        <f t="shared" si="4"/>
        <v>22.53</v>
      </c>
      <c r="H164" s="119">
        <f t="shared" si="5"/>
        <v>22.073333333333334</v>
      </c>
    </row>
    <row r="165" spans="2:8" x14ac:dyDescent="0.2">
      <c r="B165" s="149"/>
      <c r="C165" s="33" t="s">
        <v>35</v>
      </c>
      <c r="D165" s="117">
        <v>0</v>
      </c>
      <c r="E165" s="117">
        <v>0</v>
      </c>
      <c r="F165" s="118">
        <v>1.21</v>
      </c>
      <c r="G165" s="119">
        <f t="shared" si="4"/>
        <v>0</v>
      </c>
      <c r="H165" s="119">
        <f t="shared" si="5"/>
        <v>0.40333333333333332</v>
      </c>
    </row>
    <row r="166" spans="2:8" x14ac:dyDescent="0.2">
      <c r="B166" s="149"/>
      <c r="C166" s="33" t="s">
        <v>36</v>
      </c>
      <c r="D166" s="117">
        <v>3.73</v>
      </c>
      <c r="E166" s="117">
        <v>1.1399999999999999</v>
      </c>
      <c r="F166" s="118">
        <v>7.61</v>
      </c>
      <c r="G166" s="119">
        <f t="shared" si="4"/>
        <v>2.4350000000000001</v>
      </c>
      <c r="H166" s="119">
        <f t="shared" si="5"/>
        <v>4.16</v>
      </c>
    </row>
    <row r="167" spans="2:8" x14ac:dyDescent="0.2">
      <c r="B167" s="150"/>
      <c r="C167" s="33" t="s">
        <v>37</v>
      </c>
      <c r="D167" s="117">
        <v>0</v>
      </c>
      <c r="E167" s="117">
        <v>0</v>
      </c>
      <c r="F167" s="118">
        <v>0</v>
      </c>
      <c r="G167" s="119">
        <f t="shared" si="4"/>
        <v>0</v>
      </c>
      <c r="H167" s="119">
        <f t="shared" si="5"/>
        <v>0</v>
      </c>
    </row>
    <row r="168" spans="2:8" x14ac:dyDescent="0.2">
      <c r="B168" s="148" t="s">
        <v>129</v>
      </c>
      <c r="C168" s="33" t="s">
        <v>34</v>
      </c>
      <c r="D168" s="117">
        <v>22.3</v>
      </c>
      <c r="E168" s="117">
        <v>16.760000000000002</v>
      </c>
      <c r="F168" s="118">
        <v>18.72</v>
      </c>
      <c r="G168" s="119">
        <f t="shared" si="4"/>
        <v>19.53</v>
      </c>
      <c r="H168" s="119">
        <f t="shared" si="5"/>
        <v>19.260000000000002</v>
      </c>
    </row>
    <row r="169" spans="2:8" x14ac:dyDescent="0.2">
      <c r="B169" s="149"/>
      <c r="C169" s="33" t="s">
        <v>35</v>
      </c>
      <c r="D169" s="117">
        <v>445.86</v>
      </c>
      <c r="E169" s="117">
        <v>606.75</v>
      </c>
      <c r="F169" s="118">
        <v>315.69</v>
      </c>
      <c r="G169" s="119">
        <f t="shared" si="4"/>
        <v>526.30500000000006</v>
      </c>
      <c r="H169" s="119">
        <f t="shared" si="5"/>
        <v>456.10000000000008</v>
      </c>
    </row>
    <row r="170" spans="2:8" x14ac:dyDescent="0.2">
      <c r="B170" s="149"/>
      <c r="C170" s="33" t="s">
        <v>36</v>
      </c>
      <c r="D170" s="117">
        <v>36.61</v>
      </c>
      <c r="E170" s="117">
        <v>48.61</v>
      </c>
      <c r="F170" s="118">
        <v>37.880000000000003</v>
      </c>
      <c r="G170" s="119">
        <f t="shared" si="4"/>
        <v>42.61</v>
      </c>
      <c r="H170" s="119">
        <f t="shared" si="5"/>
        <v>41.033333333333331</v>
      </c>
    </row>
    <row r="171" spans="2:8" x14ac:dyDescent="0.2">
      <c r="B171" s="150"/>
      <c r="C171" s="33" t="s">
        <v>37</v>
      </c>
      <c r="D171" s="117">
        <v>0</v>
      </c>
      <c r="E171" s="117">
        <v>193.32</v>
      </c>
      <c r="F171" s="118">
        <v>0</v>
      </c>
      <c r="G171" s="119">
        <f t="shared" si="4"/>
        <v>96.66</v>
      </c>
      <c r="H171" s="119">
        <f t="shared" si="5"/>
        <v>64.44</v>
      </c>
    </row>
    <row r="172" spans="2:8" x14ac:dyDescent="0.2">
      <c r="B172" s="148" t="s">
        <v>130</v>
      </c>
      <c r="C172" s="33" t="s">
        <v>34</v>
      </c>
      <c r="D172" s="117">
        <v>0</v>
      </c>
      <c r="E172" s="117">
        <v>0</v>
      </c>
      <c r="F172" s="118">
        <v>0.24</v>
      </c>
      <c r="G172" s="119">
        <f t="shared" si="4"/>
        <v>0</v>
      </c>
      <c r="H172" s="119">
        <f t="shared" si="5"/>
        <v>0.08</v>
      </c>
    </row>
    <row r="173" spans="2:8" x14ac:dyDescent="0.2">
      <c r="B173" s="149"/>
      <c r="C173" s="33" t="s">
        <v>35</v>
      </c>
      <c r="D173" s="117">
        <v>0</v>
      </c>
      <c r="E173" s="117">
        <v>0</v>
      </c>
      <c r="F173" s="118">
        <v>0</v>
      </c>
      <c r="G173" s="119">
        <f t="shared" si="4"/>
        <v>0</v>
      </c>
      <c r="H173" s="119">
        <f t="shared" si="5"/>
        <v>0</v>
      </c>
    </row>
    <row r="174" spans="2:8" x14ac:dyDescent="0.2">
      <c r="B174" s="149"/>
      <c r="C174" s="33" t="s">
        <v>36</v>
      </c>
      <c r="D174" s="117">
        <v>0.6</v>
      </c>
      <c r="E174" s="117">
        <v>1.29</v>
      </c>
      <c r="F174" s="118">
        <v>0.94</v>
      </c>
      <c r="G174" s="119">
        <f t="shared" si="4"/>
        <v>0.94500000000000006</v>
      </c>
      <c r="H174" s="119">
        <f t="shared" si="5"/>
        <v>0.94333333333333336</v>
      </c>
    </row>
    <row r="175" spans="2:8" x14ac:dyDescent="0.2">
      <c r="B175" s="150"/>
      <c r="C175" s="33" t="s">
        <v>37</v>
      </c>
      <c r="D175" s="117">
        <v>0</v>
      </c>
      <c r="E175" s="117">
        <v>0</v>
      </c>
      <c r="F175" s="118">
        <v>0</v>
      </c>
      <c r="G175" s="119">
        <f t="shared" si="4"/>
        <v>0</v>
      </c>
      <c r="H175" s="119">
        <f t="shared" si="5"/>
        <v>0</v>
      </c>
    </row>
    <row r="176" spans="2:8" x14ac:dyDescent="0.2">
      <c r="B176" s="148" t="s">
        <v>131</v>
      </c>
      <c r="C176" s="33" t="s">
        <v>34</v>
      </c>
      <c r="D176" s="117">
        <v>82.65</v>
      </c>
      <c r="E176" s="117">
        <v>53.85</v>
      </c>
      <c r="F176" s="118">
        <v>20.75</v>
      </c>
      <c r="G176" s="119">
        <f t="shared" si="4"/>
        <v>68.25</v>
      </c>
      <c r="H176" s="119">
        <f t="shared" si="5"/>
        <v>52.416666666666664</v>
      </c>
    </row>
    <row r="177" spans="2:8" x14ac:dyDescent="0.2">
      <c r="B177" s="149"/>
      <c r="C177" s="33" t="s">
        <v>35</v>
      </c>
      <c r="D177" s="117">
        <v>0.01</v>
      </c>
      <c r="E177" s="117">
        <v>7.0000000000000007E-2</v>
      </c>
      <c r="F177" s="118">
        <v>0</v>
      </c>
      <c r="G177" s="119">
        <f t="shared" si="4"/>
        <v>0.04</v>
      </c>
      <c r="H177" s="119">
        <f t="shared" si="5"/>
        <v>2.6666666666666668E-2</v>
      </c>
    </row>
    <row r="178" spans="2:8" x14ac:dyDescent="0.2">
      <c r="B178" s="149"/>
      <c r="C178" s="33" t="s">
        <v>36</v>
      </c>
      <c r="D178" s="117">
        <v>3.92</v>
      </c>
      <c r="E178" s="117">
        <v>3.97</v>
      </c>
      <c r="F178" s="118">
        <v>2.73</v>
      </c>
      <c r="G178" s="119">
        <f t="shared" si="4"/>
        <v>3.9450000000000003</v>
      </c>
      <c r="H178" s="119">
        <f t="shared" si="5"/>
        <v>3.5400000000000005</v>
      </c>
    </row>
    <row r="179" spans="2:8" x14ac:dyDescent="0.2">
      <c r="B179" s="150"/>
      <c r="C179" s="33" t="s">
        <v>37</v>
      </c>
      <c r="D179" s="117">
        <v>0</v>
      </c>
      <c r="E179" s="117">
        <v>0</v>
      </c>
      <c r="F179" s="118">
        <v>0</v>
      </c>
      <c r="G179" s="119">
        <f t="shared" si="4"/>
        <v>0</v>
      </c>
      <c r="H179" s="119">
        <f t="shared" si="5"/>
        <v>0</v>
      </c>
    </row>
    <row r="180" spans="2:8" x14ac:dyDescent="0.2">
      <c r="B180" s="148" t="s">
        <v>132</v>
      </c>
      <c r="C180" s="33" t="s">
        <v>34</v>
      </c>
      <c r="D180" s="117">
        <v>33.93</v>
      </c>
      <c r="E180" s="117">
        <v>46.08</v>
      </c>
      <c r="F180" s="118">
        <v>47.28</v>
      </c>
      <c r="G180" s="119">
        <f t="shared" si="4"/>
        <v>40.004999999999995</v>
      </c>
      <c r="H180" s="119">
        <f t="shared" si="5"/>
        <v>42.43</v>
      </c>
    </row>
    <row r="181" spans="2:8" x14ac:dyDescent="0.2">
      <c r="B181" s="149"/>
      <c r="C181" s="33" t="s">
        <v>35</v>
      </c>
      <c r="D181" s="117">
        <v>0</v>
      </c>
      <c r="E181" s="117">
        <v>0</v>
      </c>
      <c r="F181" s="118">
        <v>6.85</v>
      </c>
      <c r="G181" s="119">
        <f t="shared" si="4"/>
        <v>0</v>
      </c>
      <c r="H181" s="119">
        <f t="shared" si="5"/>
        <v>2.2833333333333332</v>
      </c>
    </row>
    <row r="182" spans="2:8" x14ac:dyDescent="0.2">
      <c r="B182" s="149"/>
      <c r="C182" s="33" t="s">
        <v>36</v>
      </c>
      <c r="D182" s="117">
        <v>2.5299999999999998</v>
      </c>
      <c r="E182" s="117">
        <v>17.940000000000001</v>
      </c>
      <c r="F182" s="118">
        <v>20.170000000000002</v>
      </c>
      <c r="G182" s="119">
        <f t="shared" si="4"/>
        <v>10.235000000000001</v>
      </c>
      <c r="H182" s="119">
        <f t="shared" si="5"/>
        <v>13.546666666666667</v>
      </c>
    </row>
    <row r="183" spans="2:8" x14ac:dyDescent="0.2">
      <c r="B183" s="150"/>
      <c r="C183" s="33" t="s">
        <v>37</v>
      </c>
      <c r="D183" s="117">
        <v>0</v>
      </c>
      <c r="E183" s="117">
        <v>0.04</v>
      </c>
      <c r="F183" s="118">
        <v>0</v>
      </c>
      <c r="G183" s="119">
        <f t="shared" si="4"/>
        <v>0.02</v>
      </c>
      <c r="H183" s="119">
        <f t="shared" si="5"/>
        <v>1.3333333333333334E-2</v>
      </c>
    </row>
    <row r="184" spans="2:8" x14ac:dyDescent="0.2">
      <c r="B184" s="148" t="s">
        <v>133</v>
      </c>
      <c r="C184" s="33" t="s">
        <v>34</v>
      </c>
      <c r="D184" s="117">
        <v>0</v>
      </c>
      <c r="E184" s="117">
        <v>0</v>
      </c>
      <c r="F184" s="118">
        <v>0</v>
      </c>
      <c r="G184" s="119">
        <f t="shared" si="4"/>
        <v>0</v>
      </c>
      <c r="H184" s="119">
        <f t="shared" si="5"/>
        <v>0</v>
      </c>
    </row>
    <row r="185" spans="2:8" x14ac:dyDescent="0.2">
      <c r="B185" s="149"/>
      <c r="C185" s="33" t="s">
        <v>35</v>
      </c>
      <c r="D185" s="117">
        <v>0</v>
      </c>
      <c r="E185" s="117">
        <v>0</v>
      </c>
      <c r="F185" s="118">
        <v>0</v>
      </c>
      <c r="G185" s="119">
        <f t="shared" si="4"/>
        <v>0</v>
      </c>
      <c r="H185" s="119">
        <f t="shared" si="5"/>
        <v>0</v>
      </c>
    </row>
    <row r="186" spans="2:8" x14ac:dyDescent="0.2">
      <c r="B186" s="149"/>
      <c r="C186" s="33" t="s">
        <v>36</v>
      </c>
      <c r="D186" s="117">
        <v>0.41</v>
      </c>
      <c r="E186" s="117">
        <v>0.02</v>
      </c>
      <c r="F186" s="118">
        <v>0.09</v>
      </c>
      <c r="G186" s="119">
        <f t="shared" si="4"/>
        <v>0.215</v>
      </c>
      <c r="H186" s="119">
        <f t="shared" si="5"/>
        <v>0.17333333333333334</v>
      </c>
    </row>
    <row r="187" spans="2:8" x14ac:dyDescent="0.2">
      <c r="B187" s="150"/>
      <c r="C187" s="33" t="s">
        <v>37</v>
      </c>
      <c r="D187" s="117">
        <v>0</v>
      </c>
      <c r="E187" s="117">
        <v>0</v>
      </c>
      <c r="F187" s="118">
        <v>0</v>
      </c>
      <c r="G187" s="119">
        <f t="shared" si="4"/>
        <v>0</v>
      </c>
      <c r="H187" s="119">
        <f t="shared" si="5"/>
        <v>0</v>
      </c>
    </row>
    <row r="188" spans="2:8" x14ac:dyDescent="0.2">
      <c r="B188" s="148" t="s">
        <v>134</v>
      </c>
      <c r="C188" s="33" t="s">
        <v>34</v>
      </c>
      <c r="D188" s="117">
        <v>171.21</v>
      </c>
      <c r="E188" s="117">
        <v>121.99</v>
      </c>
      <c r="F188" s="118">
        <v>380.75</v>
      </c>
      <c r="G188" s="119">
        <f t="shared" si="4"/>
        <v>146.6</v>
      </c>
      <c r="H188" s="119">
        <f t="shared" si="5"/>
        <v>224.65</v>
      </c>
    </row>
    <row r="189" spans="2:8" x14ac:dyDescent="0.2">
      <c r="B189" s="149"/>
      <c r="C189" s="33" t="s">
        <v>35</v>
      </c>
      <c r="D189" s="117">
        <v>10.5</v>
      </c>
      <c r="E189" s="117">
        <v>0.03</v>
      </c>
      <c r="F189" s="118">
        <v>6.38</v>
      </c>
      <c r="G189" s="119">
        <f t="shared" si="4"/>
        <v>5.2649999999999997</v>
      </c>
      <c r="H189" s="119">
        <f t="shared" si="5"/>
        <v>5.6366666666666667</v>
      </c>
    </row>
    <row r="190" spans="2:8" x14ac:dyDescent="0.2">
      <c r="B190" s="149"/>
      <c r="C190" s="33" t="s">
        <v>36</v>
      </c>
      <c r="D190" s="117">
        <v>21.34</v>
      </c>
      <c r="E190" s="117">
        <v>17.11</v>
      </c>
      <c r="F190" s="118">
        <v>115.04</v>
      </c>
      <c r="G190" s="119">
        <f t="shared" si="4"/>
        <v>19.225000000000001</v>
      </c>
      <c r="H190" s="119">
        <f t="shared" si="5"/>
        <v>51.163333333333334</v>
      </c>
    </row>
    <row r="191" spans="2:8" x14ac:dyDescent="0.2">
      <c r="B191" s="150"/>
      <c r="C191" s="33" t="s">
        <v>37</v>
      </c>
      <c r="D191" s="117">
        <v>0</v>
      </c>
      <c r="E191" s="117">
        <v>3.35</v>
      </c>
      <c r="F191" s="118">
        <v>0</v>
      </c>
      <c r="G191" s="119">
        <f t="shared" si="4"/>
        <v>1.675</v>
      </c>
      <c r="H191" s="119">
        <f t="shared" si="5"/>
        <v>1.1166666666666667</v>
      </c>
    </row>
    <row r="192" spans="2:8" x14ac:dyDescent="0.2">
      <c r="B192" s="148" t="s">
        <v>135</v>
      </c>
      <c r="C192" s="33" t="s">
        <v>34</v>
      </c>
      <c r="D192" s="117">
        <v>33.46</v>
      </c>
      <c r="E192" s="117">
        <v>103.21</v>
      </c>
      <c r="F192" s="118">
        <v>327.93</v>
      </c>
      <c r="G192" s="119">
        <f t="shared" si="4"/>
        <v>68.334999999999994</v>
      </c>
      <c r="H192" s="119">
        <f t="shared" si="5"/>
        <v>154.86666666666667</v>
      </c>
    </row>
    <row r="193" spans="2:8" x14ac:dyDescent="0.2">
      <c r="B193" s="149"/>
      <c r="C193" s="33" t="s">
        <v>35</v>
      </c>
      <c r="D193" s="117">
        <v>87.18</v>
      </c>
      <c r="E193" s="117">
        <v>99.28</v>
      </c>
      <c r="F193" s="118">
        <v>48.27</v>
      </c>
      <c r="G193" s="119">
        <f t="shared" si="4"/>
        <v>93.23</v>
      </c>
      <c r="H193" s="119">
        <f t="shared" si="5"/>
        <v>78.243333333333339</v>
      </c>
    </row>
    <row r="194" spans="2:8" x14ac:dyDescent="0.2">
      <c r="B194" s="149"/>
      <c r="C194" s="33" t="s">
        <v>36</v>
      </c>
      <c r="D194" s="117">
        <v>5.0999999999999996</v>
      </c>
      <c r="E194" s="117">
        <v>23.77</v>
      </c>
      <c r="F194" s="118">
        <v>34.090000000000003</v>
      </c>
      <c r="G194" s="119">
        <f t="shared" si="4"/>
        <v>14.434999999999999</v>
      </c>
      <c r="H194" s="119">
        <f t="shared" si="5"/>
        <v>20.986666666666668</v>
      </c>
    </row>
    <row r="195" spans="2:8" x14ac:dyDescent="0.2">
      <c r="B195" s="150"/>
      <c r="C195" s="33" t="s">
        <v>37</v>
      </c>
      <c r="D195" s="117">
        <v>207.75</v>
      </c>
      <c r="E195" s="117">
        <v>116.01</v>
      </c>
      <c r="F195" s="118">
        <v>19.13</v>
      </c>
      <c r="G195" s="119">
        <f t="shared" si="4"/>
        <v>161.88</v>
      </c>
      <c r="H195" s="119">
        <f t="shared" si="5"/>
        <v>114.29666666666667</v>
      </c>
    </row>
    <row r="196" spans="2:8" x14ac:dyDescent="0.2">
      <c r="B196" s="148" t="s">
        <v>136</v>
      </c>
      <c r="C196" s="33" t="s">
        <v>34</v>
      </c>
      <c r="D196" s="117">
        <v>50.79</v>
      </c>
      <c r="E196" s="117">
        <v>120.51</v>
      </c>
      <c r="F196" s="118">
        <v>70.11</v>
      </c>
      <c r="G196" s="119">
        <f t="shared" si="4"/>
        <v>85.65</v>
      </c>
      <c r="H196" s="119">
        <f t="shared" si="5"/>
        <v>80.470000000000013</v>
      </c>
    </row>
    <row r="197" spans="2:8" x14ac:dyDescent="0.2">
      <c r="B197" s="149"/>
      <c r="C197" s="33" t="s">
        <v>35</v>
      </c>
      <c r="D197" s="117">
        <v>30.06</v>
      </c>
      <c r="E197" s="117">
        <v>155.71</v>
      </c>
      <c r="F197" s="118">
        <v>99.39</v>
      </c>
      <c r="G197" s="119">
        <f t="shared" ref="G197:G260" si="6">AVERAGE(D197:E197)</f>
        <v>92.885000000000005</v>
      </c>
      <c r="H197" s="119">
        <f t="shared" ref="H197:H260" si="7">AVERAGE(D197:F197)</f>
        <v>95.053333333333342</v>
      </c>
    </row>
    <row r="198" spans="2:8" x14ac:dyDescent="0.2">
      <c r="B198" s="149"/>
      <c r="C198" s="33" t="s">
        <v>36</v>
      </c>
      <c r="D198" s="117">
        <v>58.82</v>
      </c>
      <c r="E198" s="117">
        <v>90.83</v>
      </c>
      <c r="F198" s="118">
        <v>108.96</v>
      </c>
      <c r="G198" s="119">
        <f t="shared" si="6"/>
        <v>74.825000000000003</v>
      </c>
      <c r="H198" s="119">
        <f t="shared" si="7"/>
        <v>86.203333333333333</v>
      </c>
    </row>
    <row r="199" spans="2:8" x14ac:dyDescent="0.2">
      <c r="B199" s="150"/>
      <c r="C199" s="33" t="s">
        <v>37</v>
      </c>
      <c r="D199" s="117">
        <v>0</v>
      </c>
      <c r="E199" s="117">
        <v>1.92</v>
      </c>
      <c r="F199" s="118">
        <v>0</v>
      </c>
      <c r="G199" s="119">
        <f t="shared" si="6"/>
        <v>0.96</v>
      </c>
      <c r="H199" s="119">
        <f t="shared" si="7"/>
        <v>0.64</v>
      </c>
    </row>
    <row r="200" spans="2:8" x14ac:dyDescent="0.2">
      <c r="B200" s="148" t="s">
        <v>137</v>
      </c>
      <c r="C200" s="33" t="s">
        <v>34</v>
      </c>
      <c r="D200" s="117">
        <v>49.57</v>
      </c>
      <c r="E200" s="117">
        <v>27.56</v>
      </c>
      <c r="F200" s="118">
        <v>79.989999999999995</v>
      </c>
      <c r="G200" s="119">
        <f t="shared" si="6"/>
        <v>38.564999999999998</v>
      </c>
      <c r="H200" s="119">
        <f t="shared" si="7"/>
        <v>52.373333333333335</v>
      </c>
    </row>
    <row r="201" spans="2:8" x14ac:dyDescent="0.2">
      <c r="B201" s="149"/>
      <c r="C201" s="33" t="s">
        <v>35</v>
      </c>
      <c r="D201" s="117">
        <v>2376.52</v>
      </c>
      <c r="E201" s="117">
        <v>2994.6</v>
      </c>
      <c r="F201" s="118">
        <v>1804.6</v>
      </c>
      <c r="G201" s="119">
        <f t="shared" si="6"/>
        <v>2685.56</v>
      </c>
      <c r="H201" s="119">
        <f t="shared" si="7"/>
        <v>2391.9066666666663</v>
      </c>
    </row>
    <row r="202" spans="2:8" x14ac:dyDescent="0.2">
      <c r="B202" s="149"/>
      <c r="C202" s="33" t="s">
        <v>36</v>
      </c>
      <c r="D202" s="117">
        <v>9.8000000000000007</v>
      </c>
      <c r="E202" s="117">
        <v>24.78</v>
      </c>
      <c r="F202" s="118">
        <v>17.850000000000001</v>
      </c>
      <c r="G202" s="119">
        <f t="shared" si="6"/>
        <v>17.29</v>
      </c>
      <c r="H202" s="119">
        <f t="shared" si="7"/>
        <v>17.476666666666667</v>
      </c>
    </row>
    <row r="203" spans="2:8" x14ac:dyDescent="0.2">
      <c r="B203" s="150"/>
      <c r="C203" s="33" t="s">
        <v>37</v>
      </c>
      <c r="D203" s="117">
        <v>0</v>
      </c>
      <c r="E203" s="117">
        <v>0</v>
      </c>
      <c r="F203" s="118">
        <v>0</v>
      </c>
      <c r="G203" s="119">
        <f t="shared" si="6"/>
        <v>0</v>
      </c>
      <c r="H203" s="119">
        <f t="shared" si="7"/>
        <v>0</v>
      </c>
    </row>
    <row r="204" spans="2:8" x14ac:dyDescent="0.2">
      <c r="B204" s="148" t="s">
        <v>138</v>
      </c>
      <c r="C204" s="33" t="s">
        <v>34</v>
      </c>
      <c r="D204" s="117">
        <v>3.79</v>
      </c>
      <c r="E204" s="117">
        <v>26.35</v>
      </c>
      <c r="F204" s="118">
        <v>29.81</v>
      </c>
      <c r="G204" s="119">
        <f t="shared" si="6"/>
        <v>15.07</v>
      </c>
      <c r="H204" s="119">
        <f t="shared" si="7"/>
        <v>19.983333333333334</v>
      </c>
    </row>
    <row r="205" spans="2:8" x14ac:dyDescent="0.2">
      <c r="B205" s="149"/>
      <c r="C205" s="33" t="s">
        <v>35</v>
      </c>
      <c r="D205" s="117">
        <v>0</v>
      </c>
      <c r="E205" s="117">
        <v>0</v>
      </c>
      <c r="F205" s="118">
        <v>0</v>
      </c>
      <c r="G205" s="119">
        <f t="shared" si="6"/>
        <v>0</v>
      </c>
      <c r="H205" s="119">
        <f t="shared" si="7"/>
        <v>0</v>
      </c>
    </row>
    <row r="206" spans="2:8" x14ac:dyDescent="0.2">
      <c r="B206" s="149"/>
      <c r="C206" s="33" t="s">
        <v>36</v>
      </c>
      <c r="D206" s="117">
        <v>1.32</v>
      </c>
      <c r="E206" s="117">
        <v>1.07</v>
      </c>
      <c r="F206" s="118">
        <v>6.25</v>
      </c>
      <c r="G206" s="119">
        <f t="shared" si="6"/>
        <v>1.1950000000000001</v>
      </c>
      <c r="H206" s="119">
        <f t="shared" si="7"/>
        <v>2.8800000000000003</v>
      </c>
    </row>
    <row r="207" spans="2:8" x14ac:dyDescent="0.2">
      <c r="B207" s="150"/>
      <c r="C207" s="33" t="s">
        <v>37</v>
      </c>
      <c r="D207" s="117">
        <v>0</v>
      </c>
      <c r="E207" s="117">
        <v>0</v>
      </c>
      <c r="F207" s="118">
        <v>0</v>
      </c>
      <c r="G207" s="119">
        <f t="shared" si="6"/>
        <v>0</v>
      </c>
      <c r="H207" s="119">
        <f t="shared" si="7"/>
        <v>0</v>
      </c>
    </row>
    <row r="208" spans="2:8" x14ac:dyDescent="0.2">
      <c r="B208" s="148" t="s">
        <v>139</v>
      </c>
      <c r="C208" s="33" t="s">
        <v>34</v>
      </c>
      <c r="D208" s="117">
        <v>32.14</v>
      </c>
      <c r="E208" s="117">
        <v>111.08</v>
      </c>
      <c r="F208" s="118">
        <v>78.89</v>
      </c>
      <c r="G208" s="119">
        <f t="shared" si="6"/>
        <v>71.61</v>
      </c>
      <c r="H208" s="119">
        <f t="shared" si="7"/>
        <v>74.036666666666676</v>
      </c>
    </row>
    <row r="209" spans="2:8" x14ac:dyDescent="0.2">
      <c r="B209" s="149"/>
      <c r="C209" s="33" t="s">
        <v>35</v>
      </c>
      <c r="D209" s="117">
        <v>0.83</v>
      </c>
      <c r="E209" s="117">
        <v>20.84</v>
      </c>
      <c r="F209" s="118">
        <v>1.68</v>
      </c>
      <c r="G209" s="119">
        <f t="shared" si="6"/>
        <v>10.834999999999999</v>
      </c>
      <c r="H209" s="119">
        <f t="shared" si="7"/>
        <v>7.7833333333333323</v>
      </c>
    </row>
    <row r="210" spans="2:8" x14ac:dyDescent="0.2">
      <c r="B210" s="149"/>
      <c r="C210" s="33" t="s">
        <v>36</v>
      </c>
      <c r="D210" s="117">
        <v>3.3</v>
      </c>
      <c r="E210" s="117">
        <v>3.78</v>
      </c>
      <c r="F210" s="118">
        <v>6.01</v>
      </c>
      <c r="G210" s="119">
        <f t="shared" si="6"/>
        <v>3.54</v>
      </c>
      <c r="H210" s="119">
        <f t="shared" si="7"/>
        <v>4.3633333333333333</v>
      </c>
    </row>
    <row r="211" spans="2:8" x14ac:dyDescent="0.2">
      <c r="B211" s="150"/>
      <c r="C211" s="33" t="s">
        <v>37</v>
      </c>
      <c r="D211" s="117">
        <v>0</v>
      </c>
      <c r="E211" s="117">
        <v>26.38</v>
      </c>
      <c r="F211" s="118">
        <v>167.1</v>
      </c>
      <c r="G211" s="119">
        <f t="shared" si="6"/>
        <v>13.19</v>
      </c>
      <c r="H211" s="119">
        <f t="shared" si="7"/>
        <v>64.493333333333325</v>
      </c>
    </row>
    <row r="212" spans="2:8" x14ac:dyDescent="0.2">
      <c r="B212" s="148" t="s">
        <v>140</v>
      </c>
      <c r="C212" s="33" t="s">
        <v>34</v>
      </c>
      <c r="D212" s="117">
        <v>193.08</v>
      </c>
      <c r="E212" s="117">
        <v>470.74</v>
      </c>
      <c r="F212" s="118">
        <v>511.27</v>
      </c>
      <c r="G212" s="119">
        <f t="shared" si="6"/>
        <v>331.91</v>
      </c>
      <c r="H212" s="119">
        <f t="shared" si="7"/>
        <v>391.69666666666672</v>
      </c>
    </row>
    <row r="213" spans="2:8" x14ac:dyDescent="0.2">
      <c r="B213" s="149"/>
      <c r="C213" s="33" t="s">
        <v>35</v>
      </c>
      <c r="D213" s="117">
        <v>0</v>
      </c>
      <c r="E213" s="117">
        <v>0.21</v>
      </c>
      <c r="F213" s="118">
        <v>4.43</v>
      </c>
      <c r="G213" s="119">
        <f t="shared" si="6"/>
        <v>0.105</v>
      </c>
      <c r="H213" s="119">
        <f t="shared" si="7"/>
        <v>1.5466666666666666</v>
      </c>
    </row>
    <row r="214" spans="2:8" x14ac:dyDescent="0.2">
      <c r="B214" s="149"/>
      <c r="C214" s="33" t="s">
        <v>36</v>
      </c>
      <c r="D214" s="117">
        <v>28.32</v>
      </c>
      <c r="E214" s="117">
        <v>27.73</v>
      </c>
      <c r="F214" s="118">
        <v>93.46</v>
      </c>
      <c r="G214" s="119">
        <f t="shared" si="6"/>
        <v>28.024999999999999</v>
      </c>
      <c r="H214" s="119">
        <f t="shared" si="7"/>
        <v>49.836666666666666</v>
      </c>
    </row>
    <row r="215" spans="2:8" x14ac:dyDescent="0.2">
      <c r="B215" s="150"/>
      <c r="C215" s="33" t="s">
        <v>37</v>
      </c>
      <c r="D215" s="117">
        <v>0</v>
      </c>
      <c r="E215" s="117">
        <v>0</v>
      </c>
      <c r="F215" s="118">
        <v>523.36</v>
      </c>
      <c r="G215" s="119">
        <f t="shared" si="6"/>
        <v>0</v>
      </c>
      <c r="H215" s="119">
        <f t="shared" si="7"/>
        <v>174.45333333333335</v>
      </c>
    </row>
    <row r="216" spans="2:8" x14ac:dyDescent="0.2">
      <c r="B216" s="148" t="s">
        <v>141</v>
      </c>
      <c r="C216" s="33" t="s">
        <v>34</v>
      </c>
      <c r="D216" s="117">
        <v>9.82</v>
      </c>
      <c r="E216" s="117">
        <v>15.96</v>
      </c>
      <c r="F216" s="118">
        <v>2.88</v>
      </c>
      <c r="G216" s="119">
        <f t="shared" si="6"/>
        <v>12.89</v>
      </c>
      <c r="H216" s="119">
        <f t="shared" si="7"/>
        <v>9.5533333333333328</v>
      </c>
    </row>
    <row r="217" spans="2:8" x14ac:dyDescent="0.2">
      <c r="B217" s="149"/>
      <c r="C217" s="33" t="s">
        <v>35</v>
      </c>
      <c r="D217" s="117">
        <v>0.04</v>
      </c>
      <c r="E217" s="117">
        <v>0</v>
      </c>
      <c r="F217" s="118">
        <v>0</v>
      </c>
      <c r="G217" s="119">
        <f t="shared" si="6"/>
        <v>0.02</v>
      </c>
      <c r="H217" s="119">
        <f t="shared" si="7"/>
        <v>1.3333333333333334E-2</v>
      </c>
    </row>
    <row r="218" spans="2:8" x14ac:dyDescent="0.2">
      <c r="B218" s="149"/>
      <c r="C218" s="33" t="s">
        <v>36</v>
      </c>
      <c r="D218" s="117">
        <v>17.739999999999998</v>
      </c>
      <c r="E218" s="117">
        <v>26.19</v>
      </c>
      <c r="F218" s="118">
        <v>25.92</v>
      </c>
      <c r="G218" s="119">
        <f t="shared" si="6"/>
        <v>21.965</v>
      </c>
      <c r="H218" s="119">
        <f t="shared" si="7"/>
        <v>23.283333333333331</v>
      </c>
    </row>
    <row r="219" spans="2:8" x14ac:dyDescent="0.2">
      <c r="B219" s="150"/>
      <c r="C219" s="33" t="s">
        <v>37</v>
      </c>
      <c r="D219" s="117">
        <v>0</v>
      </c>
      <c r="E219" s="117">
        <v>45.74</v>
      </c>
      <c r="F219" s="118">
        <v>0</v>
      </c>
      <c r="G219" s="119">
        <f t="shared" si="6"/>
        <v>22.87</v>
      </c>
      <c r="H219" s="119">
        <f t="shared" si="7"/>
        <v>15.246666666666668</v>
      </c>
    </row>
    <row r="220" spans="2:8" x14ac:dyDescent="0.2">
      <c r="B220" s="148" t="s">
        <v>142</v>
      </c>
      <c r="C220" s="33" t="s">
        <v>34</v>
      </c>
      <c r="D220" s="117">
        <v>0</v>
      </c>
      <c r="E220" s="117">
        <v>0.1</v>
      </c>
      <c r="F220" s="118">
        <v>1.31</v>
      </c>
      <c r="G220" s="119">
        <f t="shared" si="6"/>
        <v>0.05</v>
      </c>
      <c r="H220" s="119">
        <f t="shared" si="7"/>
        <v>0.47000000000000003</v>
      </c>
    </row>
    <row r="221" spans="2:8" x14ac:dyDescent="0.2">
      <c r="B221" s="149"/>
      <c r="C221" s="33" t="s">
        <v>35</v>
      </c>
      <c r="D221" s="117">
        <v>0</v>
      </c>
      <c r="E221" s="117">
        <v>0</v>
      </c>
      <c r="F221" s="118">
        <v>0</v>
      </c>
      <c r="G221" s="119">
        <f t="shared" si="6"/>
        <v>0</v>
      </c>
      <c r="H221" s="119">
        <f t="shared" si="7"/>
        <v>0</v>
      </c>
    </row>
    <row r="222" spans="2:8" x14ac:dyDescent="0.2">
      <c r="B222" s="149"/>
      <c r="C222" s="33" t="s">
        <v>36</v>
      </c>
      <c r="D222" s="117">
        <v>0.03</v>
      </c>
      <c r="E222" s="117">
        <v>0.24</v>
      </c>
      <c r="F222" s="118">
        <v>1.79</v>
      </c>
      <c r="G222" s="119">
        <f t="shared" si="6"/>
        <v>0.13500000000000001</v>
      </c>
      <c r="H222" s="119">
        <f t="shared" si="7"/>
        <v>0.68666666666666665</v>
      </c>
    </row>
    <row r="223" spans="2:8" x14ac:dyDescent="0.2">
      <c r="B223" s="150"/>
      <c r="C223" s="33" t="s">
        <v>37</v>
      </c>
      <c r="D223" s="117">
        <v>0</v>
      </c>
      <c r="E223" s="117">
        <v>0.1</v>
      </c>
      <c r="F223" s="118">
        <v>0</v>
      </c>
      <c r="G223" s="119">
        <f t="shared" si="6"/>
        <v>0.05</v>
      </c>
      <c r="H223" s="119">
        <f t="shared" si="7"/>
        <v>3.3333333333333333E-2</v>
      </c>
    </row>
    <row r="224" spans="2:8" x14ac:dyDescent="0.2">
      <c r="B224" s="148" t="s">
        <v>143</v>
      </c>
      <c r="C224" s="33" t="s">
        <v>34</v>
      </c>
      <c r="D224" s="117">
        <v>39.69</v>
      </c>
      <c r="E224" s="117">
        <v>15.07</v>
      </c>
      <c r="F224" s="118">
        <v>36.020000000000003</v>
      </c>
      <c r="G224" s="119">
        <f t="shared" si="6"/>
        <v>27.38</v>
      </c>
      <c r="H224" s="119">
        <f t="shared" si="7"/>
        <v>30.26</v>
      </c>
    </row>
    <row r="225" spans="2:8" x14ac:dyDescent="0.2">
      <c r="B225" s="149"/>
      <c r="C225" s="33" t="s">
        <v>35</v>
      </c>
      <c r="D225" s="117">
        <v>0</v>
      </c>
      <c r="E225" s="117">
        <v>0</v>
      </c>
      <c r="F225" s="118">
        <v>0</v>
      </c>
      <c r="G225" s="119">
        <f t="shared" si="6"/>
        <v>0</v>
      </c>
      <c r="H225" s="119">
        <f t="shared" si="7"/>
        <v>0</v>
      </c>
    </row>
    <row r="226" spans="2:8" x14ac:dyDescent="0.2">
      <c r="B226" s="149"/>
      <c r="C226" s="33" t="s">
        <v>36</v>
      </c>
      <c r="D226" s="117">
        <v>6.8</v>
      </c>
      <c r="E226" s="117">
        <v>10.49</v>
      </c>
      <c r="F226" s="118">
        <v>3.65</v>
      </c>
      <c r="G226" s="119">
        <f t="shared" si="6"/>
        <v>8.6449999999999996</v>
      </c>
      <c r="H226" s="119">
        <f t="shared" si="7"/>
        <v>6.9799999999999995</v>
      </c>
    </row>
    <row r="227" spans="2:8" x14ac:dyDescent="0.2">
      <c r="B227" s="150"/>
      <c r="C227" s="33" t="s">
        <v>37</v>
      </c>
      <c r="D227" s="117">
        <v>0</v>
      </c>
      <c r="E227" s="117">
        <v>12.11</v>
      </c>
      <c r="F227" s="118">
        <v>1.99</v>
      </c>
      <c r="G227" s="119">
        <f t="shared" si="6"/>
        <v>6.0549999999999997</v>
      </c>
      <c r="H227" s="119">
        <f t="shared" si="7"/>
        <v>4.7</v>
      </c>
    </row>
    <row r="228" spans="2:8" x14ac:dyDescent="0.2">
      <c r="B228" s="148" t="s">
        <v>144</v>
      </c>
      <c r="C228" s="33" t="s">
        <v>34</v>
      </c>
      <c r="D228" s="117">
        <v>0</v>
      </c>
      <c r="E228" s="117">
        <v>0</v>
      </c>
      <c r="F228" s="118">
        <v>0</v>
      </c>
      <c r="G228" s="119">
        <f t="shared" si="6"/>
        <v>0</v>
      </c>
      <c r="H228" s="119">
        <f t="shared" si="7"/>
        <v>0</v>
      </c>
    </row>
    <row r="229" spans="2:8" x14ac:dyDescent="0.2">
      <c r="B229" s="149"/>
      <c r="C229" s="33" t="s">
        <v>35</v>
      </c>
      <c r="D229" s="117">
        <v>0</v>
      </c>
      <c r="E229" s="117">
        <v>0</v>
      </c>
      <c r="F229" s="118">
        <v>0</v>
      </c>
      <c r="G229" s="119">
        <f t="shared" si="6"/>
        <v>0</v>
      </c>
      <c r="H229" s="119">
        <f t="shared" si="7"/>
        <v>0</v>
      </c>
    </row>
    <row r="230" spans="2:8" x14ac:dyDescent="0.2">
      <c r="B230" s="149"/>
      <c r="C230" s="33" t="s">
        <v>36</v>
      </c>
      <c r="D230" s="117">
        <v>0.1</v>
      </c>
      <c r="E230" s="117">
        <v>0.12</v>
      </c>
      <c r="F230" s="118">
        <v>0.28000000000000003</v>
      </c>
      <c r="G230" s="119">
        <f t="shared" si="6"/>
        <v>0.11</v>
      </c>
      <c r="H230" s="119">
        <f t="shared" si="7"/>
        <v>0.16666666666666666</v>
      </c>
    </row>
    <row r="231" spans="2:8" x14ac:dyDescent="0.2">
      <c r="B231" s="150"/>
      <c r="C231" s="33" t="s">
        <v>37</v>
      </c>
      <c r="D231" s="117">
        <v>0</v>
      </c>
      <c r="E231" s="117">
        <v>0</v>
      </c>
      <c r="F231" s="118">
        <v>0</v>
      </c>
      <c r="G231" s="119">
        <f t="shared" si="6"/>
        <v>0</v>
      </c>
      <c r="H231" s="119">
        <f t="shared" si="7"/>
        <v>0</v>
      </c>
    </row>
    <row r="232" spans="2:8" x14ac:dyDescent="0.2">
      <c r="B232" s="148" t="s">
        <v>145</v>
      </c>
      <c r="C232" s="33" t="s">
        <v>34</v>
      </c>
      <c r="D232" s="117">
        <v>68.010000000000005</v>
      </c>
      <c r="E232" s="117">
        <v>114.24</v>
      </c>
      <c r="F232" s="118">
        <v>286.47000000000003</v>
      </c>
      <c r="G232" s="119">
        <f t="shared" si="6"/>
        <v>91.125</v>
      </c>
      <c r="H232" s="119">
        <f t="shared" si="7"/>
        <v>156.24</v>
      </c>
    </row>
    <row r="233" spans="2:8" x14ac:dyDescent="0.2">
      <c r="B233" s="149"/>
      <c r="C233" s="33" t="s">
        <v>35</v>
      </c>
      <c r="D233" s="117">
        <v>1.23</v>
      </c>
      <c r="E233" s="117">
        <v>0</v>
      </c>
      <c r="F233" s="118">
        <v>29.86</v>
      </c>
      <c r="G233" s="119">
        <f t="shared" si="6"/>
        <v>0.61499999999999999</v>
      </c>
      <c r="H233" s="119">
        <f t="shared" si="7"/>
        <v>10.363333333333333</v>
      </c>
    </row>
    <row r="234" spans="2:8" x14ac:dyDescent="0.2">
      <c r="B234" s="149"/>
      <c r="C234" s="33" t="s">
        <v>36</v>
      </c>
      <c r="D234" s="117">
        <v>30.62</v>
      </c>
      <c r="E234" s="117">
        <v>44.33</v>
      </c>
      <c r="F234" s="118">
        <v>169.96</v>
      </c>
      <c r="G234" s="119">
        <f t="shared" si="6"/>
        <v>37.475000000000001</v>
      </c>
      <c r="H234" s="119">
        <f t="shared" si="7"/>
        <v>81.63666666666667</v>
      </c>
    </row>
    <row r="235" spans="2:8" x14ac:dyDescent="0.2">
      <c r="B235" s="150"/>
      <c r="C235" s="33" t="s">
        <v>37</v>
      </c>
      <c r="D235" s="117">
        <v>0</v>
      </c>
      <c r="E235" s="117">
        <v>0</v>
      </c>
      <c r="F235" s="118">
        <v>0</v>
      </c>
      <c r="G235" s="119">
        <f t="shared" si="6"/>
        <v>0</v>
      </c>
      <c r="H235" s="119">
        <f t="shared" si="7"/>
        <v>0</v>
      </c>
    </row>
    <row r="236" spans="2:8" x14ac:dyDescent="0.2">
      <c r="B236" s="148" t="s">
        <v>146</v>
      </c>
      <c r="C236" s="33" t="s">
        <v>34</v>
      </c>
      <c r="D236" s="117">
        <v>1.42</v>
      </c>
      <c r="E236" s="117">
        <v>5.17</v>
      </c>
      <c r="F236" s="118">
        <v>21.98</v>
      </c>
      <c r="G236" s="119">
        <f t="shared" si="6"/>
        <v>3.2949999999999999</v>
      </c>
      <c r="H236" s="119">
        <f t="shared" si="7"/>
        <v>9.5233333333333334</v>
      </c>
    </row>
    <row r="237" spans="2:8" x14ac:dyDescent="0.2">
      <c r="B237" s="149"/>
      <c r="C237" s="33" t="s">
        <v>35</v>
      </c>
      <c r="D237" s="117">
        <v>0</v>
      </c>
      <c r="E237" s="117">
        <v>0</v>
      </c>
      <c r="F237" s="118">
        <v>0.56000000000000005</v>
      </c>
      <c r="G237" s="119">
        <f t="shared" si="6"/>
        <v>0</v>
      </c>
      <c r="H237" s="119">
        <f t="shared" si="7"/>
        <v>0.18666666666666668</v>
      </c>
    </row>
    <row r="238" spans="2:8" x14ac:dyDescent="0.2">
      <c r="B238" s="149"/>
      <c r="C238" s="33" t="s">
        <v>36</v>
      </c>
      <c r="D238" s="117">
        <v>4.9400000000000004</v>
      </c>
      <c r="E238" s="117">
        <v>2.02</v>
      </c>
      <c r="F238" s="118">
        <v>7.58</v>
      </c>
      <c r="G238" s="119">
        <f t="shared" si="6"/>
        <v>3.4800000000000004</v>
      </c>
      <c r="H238" s="119">
        <f t="shared" si="7"/>
        <v>4.8466666666666667</v>
      </c>
    </row>
    <row r="239" spans="2:8" x14ac:dyDescent="0.2">
      <c r="B239" s="150"/>
      <c r="C239" s="33" t="s">
        <v>37</v>
      </c>
      <c r="D239" s="117">
        <v>0</v>
      </c>
      <c r="E239" s="117">
        <v>0</v>
      </c>
      <c r="F239" s="118">
        <v>0</v>
      </c>
      <c r="G239" s="119">
        <f t="shared" si="6"/>
        <v>0</v>
      </c>
      <c r="H239" s="119">
        <f t="shared" si="7"/>
        <v>0</v>
      </c>
    </row>
    <row r="240" spans="2:8" x14ac:dyDescent="0.2">
      <c r="B240" s="148" t="s">
        <v>147</v>
      </c>
      <c r="C240" s="33" t="s">
        <v>34</v>
      </c>
      <c r="D240" s="117">
        <v>65.41</v>
      </c>
      <c r="E240" s="117">
        <v>120.76</v>
      </c>
      <c r="F240" s="118">
        <v>113.98</v>
      </c>
      <c r="G240" s="119">
        <f t="shared" si="6"/>
        <v>93.085000000000008</v>
      </c>
      <c r="H240" s="119">
        <f t="shared" si="7"/>
        <v>100.05000000000001</v>
      </c>
    </row>
    <row r="241" spans="2:8" x14ac:dyDescent="0.2">
      <c r="B241" s="149"/>
      <c r="C241" s="33" t="s">
        <v>35</v>
      </c>
      <c r="D241" s="117">
        <v>77.55</v>
      </c>
      <c r="E241" s="117">
        <v>113.81</v>
      </c>
      <c r="F241" s="118">
        <v>218.63</v>
      </c>
      <c r="G241" s="119">
        <f t="shared" si="6"/>
        <v>95.68</v>
      </c>
      <c r="H241" s="119">
        <f t="shared" si="7"/>
        <v>136.66333333333333</v>
      </c>
    </row>
    <row r="242" spans="2:8" x14ac:dyDescent="0.2">
      <c r="B242" s="149"/>
      <c r="C242" s="33" t="s">
        <v>36</v>
      </c>
      <c r="D242" s="117">
        <v>124.46</v>
      </c>
      <c r="E242" s="117">
        <v>172.8</v>
      </c>
      <c r="F242" s="118">
        <v>38.1</v>
      </c>
      <c r="G242" s="119">
        <f t="shared" si="6"/>
        <v>148.63</v>
      </c>
      <c r="H242" s="119">
        <f t="shared" si="7"/>
        <v>111.78666666666668</v>
      </c>
    </row>
    <row r="243" spans="2:8" x14ac:dyDescent="0.2">
      <c r="B243" s="150"/>
      <c r="C243" s="33" t="s">
        <v>37</v>
      </c>
      <c r="D243" s="117">
        <v>0</v>
      </c>
      <c r="E243" s="117">
        <v>2907.37</v>
      </c>
      <c r="F243" s="118">
        <v>18.96</v>
      </c>
      <c r="G243" s="119">
        <f t="shared" si="6"/>
        <v>1453.6849999999999</v>
      </c>
      <c r="H243" s="119">
        <f t="shared" si="7"/>
        <v>975.44333333333327</v>
      </c>
    </row>
    <row r="244" spans="2:8" x14ac:dyDescent="0.2">
      <c r="B244" s="148" t="s">
        <v>148</v>
      </c>
      <c r="C244" s="33" t="s">
        <v>34</v>
      </c>
      <c r="D244" s="117">
        <v>0</v>
      </c>
      <c r="E244" s="117">
        <v>0</v>
      </c>
      <c r="F244" s="118">
        <v>0</v>
      </c>
      <c r="G244" s="119">
        <f t="shared" si="6"/>
        <v>0</v>
      </c>
      <c r="H244" s="119">
        <f t="shared" si="7"/>
        <v>0</v>
      </c>
    </row>
    <row r="245" spans="2:8" x14ac:dyDescent="0.2">
      <c r="B245" s="149"/>
      <c r="C245" s="33" t="s">
        <v>35</v>
      </c>
      <c r="D245" s="117">
        <v>0</v>
      </c>
      <c r="E245" s="117">
        <v>0</v>
      </c>
      <c r="F245" s="118">
        <v>0</v>
      </c>
      <c r="G245" s="119">
        <f t="shared" si="6"/>
        <v>0</v>
      </c>
      <c r="H245" s="119">
        <f t="shared" si="7"/>
        <v>0</v>
      </c>
    </row>
    <row r="246" spans="2:8" x14ac:dyDescent="0.2">
      <c r="B246" s="149"/>
      <c r="C246" s="33" t="s">
        <v>36</v>
      </c>
      <c r="D246" s="117">
        <v>1.94</v>
      </c>
      <c r="E246" s="117">
        <v>2.57</v>
      </c>
      <c r="F246" s="118">
        <v>1.89</v>
      </c>
      <c r="G246" s="119">
        <f t="shared" si="6"/>
        <v>2.2549999999999999</v>
      </c>
      <c r="H246" s="119">
        <f t="shared" si="7"/>
        <v>2.1333333333333333</v>
      </c>
    </row>
    <row r="247" spans="2:8" x14ac:dyDescent="0.2">
      <c r="B247" s="150"/>
      <c r="C247" s="33" t="s">
        <v>37</v>
      </c>
      <c r="D247" s="117">
        <v>0</v>
      </c>
      <c r="E247" s="117">
        <v>17.57</v>
      </c>
      <c r="F247" s="118">
        <v>0</v>
      </c>
      <c r="G247" s="119">
        <f t="shared" si="6"/>
        <v>8.7850000000000001</v>
      </c>
      <c r="H247" s="119">
        <f t="shared" si="7"/>
        <v>5.8566666666666665</v>
      </c>
    </row>
    <row r="248" spans="2:8" x14ac:dyDescent="0.2">
      <c r="B248" s="148" t="s">
        <v>149</v>
      </c>
      <c r="C248" s="33" t="s">
        <v>34</v>
      </c>
      <c r="D248" s="117">
        <v>50.43</v>
      </c>
      <c r="E248" s="117">
        <v>280.75</v>
      </c>
      <c r="F248" s="118">
        <v>19.399999999999999</v>
      </c>
      <c r="G248" s="119">
        <f t="shared" si="6"/>
        <v>165.59</v>
      </c>
      <c r="H248" s="119">
        <f t="shared" si="7"/>
        <v>116.86</v>
      </c>
    </row>
    <row r="249" spans="2:8" x14ac:dyDescent="0.2">
      <c r="B249" s="149"/>
      <c r="C249" s="33" t="s">
        <v>35</v>
      </c>
      <c r="D249" s="117">
        <v>480.48</v>
      </c>
      <c r="E249" s="117">
        <v>2248.36</v>
      </c>
      <c r="F249" s="118">
        <v>1229.93</v>
      </c>
      <c r="G249" s="119">
        <f t="shared" si="6"/>
        <v>1364.42</v>
      </c>
      <c r="H249" s="119">
        <f t="shared" si="7"/>
        <v>1319.5900000000001</v>
      </c>
    </row>
    <row r="250" spans="2:8" x14ac:dyDescent="0.2">
      <c r="B250" s="149"/>
      <c r="C250" s="33" t="s">
        <v>36</v>
      </c>
      <c r="D250" s="117">
        <v>5.21</v>
      </c>
      <c r="E250" s="117">
        <v>9.3699999999999992</v>
      </c>
      <c r="F250" s="118">
        <v>4.8499999999999996</v>
      </c>
      <c r="G250" s="119">
        <f t="shared" si="6"/>
        <v>7.2899999999999991</v>
      </c>
      <c r="H250" s="119">
        <f t="shared" si="7"/>
        <v>6.4766666666666666</v>
      </c>
    </row>
    <row r="251" spans="2:8" x14ac:dyDescent="0.2">
      <c r="B251" s="150"/>
      <c r="C251" s="33" t="s">
        <v>37</v>
      </c>
      <c r="D251" s="117">
        <v>0</v>
      </c>
      <c r="E251" s="117">
        <v>15.78</v>
      </c>
      <c r="F251" s="118">
        <v>0</v>
      </c>
      <c r="G251" s="119">
        <f t="shared" si="6"/>
        <v>7.89</v>
      </c>
      <c r="H251" s="119">
        <f t="shared" si="7"/>
        <v>5.26</v>
      </c>
    </row>
    <row r="252" spans="2:8" x14ac:dyDescent="0.2">
      <c r="B252" s="148" t="s">
        <v>150</v>
      </c>
      <c r="C252" s="33" t="s">
        <v>34</v>
      </c>
      <c r="D252" s="117">
        <v>765.26</v>
      </c>
      <c r="E252" s="117">
        <v>355.25</v>
      </c>
      <c r="F252" s="118">
        <v>1288.74</v>
      </c>
      <c r="G252" s="119">
        <f t="shared" si="6"/>
        <v>560.255</v>
      </c>
      <c r="H252" s="119">
        <f t="shared" si="7"/>
        <v>803.08333333333337</v>
      </c>
    </row>
    <row r="253" spans="2:8" x14ac:dyDescent="0.2">
      <c r="B253" s="149"/>
      <c r="C253" s="33" t="s">
        <v>35</v>
      </c>
      <c r="D253" s="117">
        <v>0.11</v>
      </c>
      <c r="E253" s="117">
        <v>14.49</v>
      </c>
      <c r="F253" s="118">
        <v>269.06</v>
      </c>
      <c r="G253" s="119">
        <f t="shared" si="6"/>
        <v>7.3</v>
      </c>
      <c r="H253" s="119">
        <f t="shared" si="7"/>
        <v>94.553333333333342</v>
      </c>
    </row>
    <row r="254" spans="2:8" x14ac:dyDescent="0.2">
      <c r="B254" s="149"/>
      <c r="C254" s="33" t="s">
        <v>36</v>
      </c>
      <c r="D254" s="117">
        <v>28.2</v>
      </c>
      <c r="E254" s="117">
        <v>36.630000000000003</v>
      </c>
      <c r="F254" s="118">
        <v>269.64</v>
      </c>
      <c r="G254" s="119">
        <f t="shared" si="6"/>
        <v>32.414999999999999</v>
      </c>
      <c r="H254" s="119">
        <f t="shared" si="7"/>
        <v>111.49</v>
      </c>
    </row>
    <row r="255" spans="2:8" x14ac:dyDescent="0.2">
      <c r="B255" s="150"/>
      <c r="C255" s="33" t="s">
        <v>37</v>
      </c>
      <c r="D255" s="117">
        <v>0</v>
      </c>
      <c r="E255" s="117">
        <v>26.07</v>
      </c>
      <c r="F255" s="118">
        <v>0</v>
      </c>
      <c r="G255" s="119">
        <f t="shared" si="6"/>
        <v>13.035</v>
      </c>
      <c r="H255" s="119">
        <f t="shared" si="7"/>
        <v>8.69</v>
      </c>
    </row>
    <row r="256" spans="2:8" x14ac:dyDescent="0.2">
      <c r="B256" s="148" t="s">
        <v>151</v>
      </c>
      <c r="C256" s="33" t="s">
        <v>34</v>
      </c>
      <c r="D256" s="117">
        <v>1.1599999999999999</v>
      </c>
      <c r="E256" s="117">
        <v>1.78</v>
      </c>
      <c r="F256" s="118">
        <v>0.31</v>
      </c>
      <c r="G256" s="119">
        <f t="shared" si="6"/>
        <v>1.47</v>
      </c>
      <c r="H256" s="119">
        <f t="shared" si="7"/>
        <v>1.0833333333333333</v>
      </c>
    </row>
    <row r="257" spans="2:8" x14ac:dyDescent="0.2">
      <c r="B257" s="149"/>
      <c r="C257" s="33" t="s">
        <v>35</v>
      </c>
      <c r="D257" s="117">
        <v>0</v>
      </c>
      <c r="E257" s="117">
        <v>0.25</v>
      </c>
      <c r="F257" s="118">
        <v>8.42</v>
      </c>
      <c r="G257" s="119">
        <f t="shared" si="6"/>
        <v>0.125</v>
      </c>
      <c r="H257" s="119">
        <f t="shared" si="7"/>
        <v>2.89</v>
      </c>
    </row>
    <row r="258" spans="2:8" x14ac:dyDescent="0.2">
      <c r="B258" s="149"/>
      <c r="C258" s="33" t="s">
        <v>36</v>
      </c>
      <c r="D258" s="117">
        <v>68.19</v>
      </c>
      <c r="E258" s="117">
        <v>92.99</v>
      </c>
      <c r="F258" s="118">
        <v>81.849999999999994</v>
      </c>
      <c r="G258" s="119">
        <f t="shared" si="6"/>
        <v>80.59</v>
      </c>
      <c r="H258" s="119">
        <f t="shared" si="7"/>
        <v>81.010000000000005</v>
      </c>
    </row>
    <row r="259" spans="2:8" x14ac:dyDescent="0.2">
      <c r="B259" s="150"/>
      <c r="C259" s="33" t="s">
        <v>37</v>
      </c>
      <c r="D259" s="117">
        <v>0</v>
      </c>
      <c r="E259" s="117">
        <v>127.46</v>
      </c>
      <c r="F259" s="118">
        <v>0</v>
      </c>
      <c r="G259" s="119">
        <f t="shared" si="6"/>
        <v>63.73</v>
      </c>
      <c r="H259" s="119">
        <f t="shared" si="7"/>
        <v>42.486666666666665</v>
      </c>
    </row>
    <row r="260" spans="2:8" x14ac:dyDescent="0.2">
      <c r="B260" s="148" t="s">
        <v>152</v>
      </c>
      <c r="C260" s="33" t="s">
        <v>34</v>
      </c>
      <c r="D260" s="117">
        <v>0</v>
      </c>
      <c r="E260" s="117">
        <v>0</v>
      </c>
      <c r="F260" s="118">
        <v>0</v>
      </c>
      <c r="G260" s="119">
        <f t="shared" si="6"/>
        <v>0</v>
      </c>
      <c r="H260" s="119">
        <f t="shared" si="7"/>
        <v>0</v>
      </c>
    </row>
    <row r="261" spans="2:8" x14ac:dyDescent="0.2">
      <c r="B261" s="149"/>
      <c r="C261" s="33" t="s">
        <v>35</v>
      </c>
      <c r="D261" s="117">
        <v>0</v>
      </c>
      <c r="E261" s="117">
        <v>0</v>
      </c>
      <c r="F261" s="118">
        <v>0</v>
      </c>
      <c r="G261" s="119">
        <f t="shared" ref="G261:G324" si="8">AVERAGE(D261:E261)</f>
        <v>0</v>
      </c>
      <c r="H261" s="119">
        <f t="shared" ref="H261:H324" si="9">AVERAGE(D261:F261)</f>
        <v>0</v>
      </c>
    </row>
    <row r="262" spans="2:8" x14ac:dyDescent="0.2">
      <c r="B262" s="149"/>
      <c r="C262" s="33" t="s">
        <v>36</v>
      </c>
      <c r="D262" s="117">
        <v>0</v>
      </c>
      <c r="E262" s="117">
        <v>0</v>
      </c>
      <c r="F262" s="118">
        <v>0</v>
      </c>
      <c r="G262" s="119">
        <f t="shared" si="8"/>
        <v>0</v>
      </c>
      <c r="H262" s="119">
        <f t="shared" si="9"/>
        <v>0</v>
      </c>
    </row>
    <row r="263" spans="2:8" x14ac:dyDescent="0.2">
      <c r="B263" s="150"/>
      <c r="C263" s="33" t="s">
        <v>37</v>
      </c>
      <c r="D263" s="117">
        <v>0</v>
      </c>
      <c r="E263" s="117">
        <v>0</v>
      </c>
      <c r="F263" s="118">
        <v>0</v>
      </c>
      <c r="G263" s="119">
        <f t="shared" si="8"/>
        <v>0</v>
      </c>
      <c r="H263" s="119">
        <f t="shared" si="9"/>
        <v>0</v>
      </c>
    </row>
    <row r="264" spans="2:8" x14ac:dyDescent="0.2">
      <c r="B264" s="148" t="s">
        <v>153</v>
      </c>
      <c r="C264" s="33" t="s">
        <v>34</v>
      </c>
      <c r="D264" s="117">
        <v>1.84</v>
      </c>
      <c r="E264" s="117">
        <v>2.54</v>
      </c>
      <c r="F264" s="118">
        <v>2.67</v>
      </c>
      <c r="G264" s="119">
        <f t="shared" si="8"/>
        <v>2.19</v>
      </c>
      <c r="H264" s="119">
        <f t="shared" si="9"/>
        <v>2.35</v>
      </c>
    </row>
    <row r="265" spans="2:8" x14ac:dyDescent="0.2">
      <c r="B265" s="149"/>
      <c r="C265" s="33" t="s">
        <v>35</v>
      </c>
      <c r="D265" s="117">
        <v>0</v>
      </c>
      <c r="E265" s="117">
        <v>0</v>
      </c>
      <c r="F265" s="118">
        <v>0</v>
      </c>
      <c r="G265" s="119">
        <f t="shared" si="8"/>
        <v>0</v>
      </c>
      <c r="H265" s="119">
        <f t="shared" si="9"/>
        <v>0</v>
      </c>
    </row>
    <row r="266" spans="2:8" x14ac:dyDescent="0.2">
      <c r="B266" s="149"/>
      <c r="C266" s="33" t="s">
        <v>36</v>
      </c>
      <c r="D266" s="117">
        <v>1.66</v>
      </c>
      <c r="E266" s="117">
        <v>0.68</v>
      </c>
      <c r="F266" s="118">
        <v>12.57</v>
      </c>
      <c r="G266" s="119">
        <f t="shared" si="8"/>
        <v>1.17</v>
      </c>
      <c r="H266" s="119">
        <f t="shared" si="9"/>
        <v>4.97</v>
      </c>
    </row>
    <row r="267" spans="2:8" x14ac:dyDescent="0.2">
      <c r="B267" s="150"/>
      <c r="C267" s="33" t="s">
        <v>37</v>
      </c>
      <c r="D267" s="117">
        <v>0</v>
      </c>
      <c r="E267" s="117">
        <v>0</v>
      </c>
      <c r="F267" s="118">
        <v>1.44</v>
      </c>
      <c r="G267" s="119">
        <f t="shared" si="8"/>
        <v>0</v>
      </c>
      <c r="H267" s="119">
        <f t="shared" si="9"/>
        <v>0.48</v>
      </c>
    </row>
    <row r="268" spans="2:8" x14ac:dyDescent="0.2">
      <c r="B268" s="148" t="s">
        <v>154</v>
      </c>
      <c r="C268" s="33" t="s">
        <v>34</v>
      </c>
      <c r="D268" s="117">
        <v>10.26</v>
      </c>
      <c r="E268" s="117">
        <v>28.14</v>
      </c>
      <c r="F268" s="118">
        <v>7.49</v>
      </c>
      <c r="G268" s="119">
        <f t="shared" si="8"/>
        <v>19.2</v>
      </c>
      <c r="H268" s="119">
        <f t="shared" si="9"/>
        <v>15.296666666666667</v>
      </c>
    </row>
    <row r="269" spans="2:8" x14ac:dyDescent="0.2">
      <c r="B269" s="149"/>
      <c r="C269" s="33" t="s">
        <v>35</v>
      </c>
      <c r="D269" s="117">
        <v>0</v>
      </c>
      <c r="E269" s="117">
        <v>1.57</v>
      </c>
      <c r="F269" s="118">
        <v>11.3</v>
      </c>
      <c r="G269" s="119">
        <f t="shared" si="8"/>
        <v>0.78500000000000003</v>
      </c>
      <c r="H269" s="119">
        <f t="shared" si="9"/>
        <v>4.29</v>
      </c>
    </row>
    <row r="270" spans="2:8" x14ac:dyDescent="0.2">
      <c r="B270" s="149"/>
      <c r="C270" s="33" t="s">
        <v>36</v>
      </c>
      <c r="D270" s="117">
        <v>0</v>
      </c>
      <c r="E270" s="117">
        <v>13.39</v>
      </c>
      <c r="F270" s="118">
        <v>1.34</v>
      </c>
      <c r="G270" s="119">
        <f t="shared" si="8"/>
        <v>6.6950000000000003</v>
      </c>
      <c r="H270" s="119">
        <f t="shared" si="9"/>
        <v>4.91</v>
      </c>
    </row>
    <row r="271" spans="2:8" x14ac:dyDescent="0.2">
      <c r="B271" s="150"/>
      <c r="C271" s="33" t="s">
        <v>37</v>
      </c>
      <c r="D271" s="117">
        <v>0</v>
      </c>
      <c r="E271" s="117">
        <v>0</v>
      </c>
      <c r="F271" s="118">
        <v>0</v>
      </c>
      <c r="G271" s="119">
        <f t="shared" si="8"/>
        <v>0</v>
      </c>
      <c r="H271" s="119">
        <f t="shared" si="9"/>
        <v>0</v>
      </c>
    </row>
    <row r="272" spans="2:8" x14ac:dyDescent="0.2">
      <c r="B272" s="148" t="s">
        <v>155</v>
      </c>
      <c r="C272" s="33" t="s">
        <v>34</v>
      </c>
      <c r="D272" s="117">
        <v>21.4</v>
      </c>
      <c r="E272" s="117">
        <v>42.75</v>
      </c>
      <c r="F272" s="118">
        <v>35.479999999999997</v>
      </c>
      <c r="G272" s="119">
        <f t="shared" si="8"/>
        <v>32.075000000000003</v>
      </c>
      <c r="H272" s="119">
        <f t="shared" si="9"/>
        <v>33.21</v>
      </c>
    </row>
    <row r="273" spans="2:8" x14ac:dyDescent="0.2">
      <c r="B273" s="149"/>
      <c r="C273" s="33" t="s">
        <v>35</v>
      </c>
      <c r="D273" s="117">
        <v>472.58</v>
      </c>
      <c r="E273" s="117">
        <v>74.48</v>
      </c>
      <c r="F273" s="118">
        <v>237.69</v>
      </c>
      <c r="G273" s="119">
        <f t="shared" si="8"/>
        <v>273.52999999999997</v>
      </c>
      <c r="H273" s="119">
        <f t="shared" si="9"/>
        <v>261.58333333333331</v>
      </c>
    </row>
    <row r="274" spans="2:8" x14ac:dyDescent="0.2">
      <c r="B274" s="149"/>
      <c r="C274" s="33" t="s">
        <v>36</v>
      </c>
      <c r="D274" s="117">
        <v>207.47</v>
      </c>
      <c r="E274" s="117">
        <v>63.31</v>
      </c>
      <c r="F274" s="118">
        <v>25.37</v>
      </c>
      <c r="G274" s="119">
        <f t="shared" si="8"/>
        <v>135.38999999999999</v>
      </c>
      <c r="H274" s="119">
        <f t="shared" si="9"/>
        <v>98.716666666666654</v>
      </c>
    </row>
    <row r="275" spans="2:8" x14ac:dyDescent="0.2">
      <c r="B275" s="150"/>
      <c r="C275" s="33" t="s">
        <v>37</v>
      </c>
      <c r="D275" s="117">
        <v>3.08</v>
      </c>
      <c r="E275" s="117">
        <v>90.6</v>
      </c>
      <c r="F275" s="118">
        <v>0.94</v>
      </c>
      <c r="G275" s="119">
        <f t="shared" si="8"/>
        <v>46.839999999999996</v>
      </c>
      <c r="H275" s="119">
        <f t="shared" si="9"/>
        <v>31.539999999999996</v>
      </c>
    </row>
    <row r="276" spans="2:8" x14ac:dyDescent="0.2">
      <c r="B276" s="148" t="s">
        <v>156</v>
      </c>
      <c r="C276" s="33" t="s">
        <v>34</v>
      </c>
      <c r="D276" s="117">
        <v>2.23</v>
      </c>
      <c r="E276" s="117">
        <v>2.91</v>
      </c>
      <c r="F276" s="118">
        <v>0.81</v>
      </c>
      <c r="G276" s="119">
        <f t="shared" si="8"/>
        <v>2.5700000000000003</v>
      </c>
      <c r="H276" s="119">
        <f t="shared" si="9"/>
        <v>1.9833333333333336</v>
      </c>
    </row>
    <row r="277" spans="2:8" x14ac:dyDescent="0.2">
      <c r="B277" s="149"/>
      <c r="C277" s="33" t="s">
        <v>35</v>
      </c>
      <c r="D277" s="117">
        <v>0</v>
      </c>
      <c r="E277" s="117">
        <v>0</v>
      </c>
      <c r="F277" s="118">
        <v>0</v>
      </c>
      <c r="G277" s="119">
        <f t="shared" si="8"/>
        <v>0</v>
      </c>
      <c r="H277" s="119">
        <f t="shared" si="9"/>
        <v>0</v>
      </c>
    </row>
    <row r="278" spans="2:8" x14ac:dyDescent="0.2">
      <c r="B278" s="149"/>
      <c r="C278" s="33" t="s">
        <v>36</v>
      </c>
      <c r="D278" s="117">
        <v>12.7</v>
      </c>
      <c r="E278" s="117">
        <v>24.85</v>
      </c>
      <c r="F278" s="118">
        <v>39.14</v>
      </c>
      <c r="G278" s="119">
        <f t="shared" si="8"/>
        <v>18.774999999999999</v>
      </c>
      <c r="H278" s="119">
        <f t="shared" si="9"/>
        <v>25.563333333333333</v>
      </c>
    </row>
    <row r="279" spans="2:8" x14ac:dyDescent="0.2">
      <c r="B279" s="150"/>
      <c r="C279" s="33" t="s">
        <v>37</v>
      </c>
      <c r="D279" s="117">
        <v>0</v>
      </c>
      <c r="E279" s="117">
        <v>0</v>
      </c>
      <c r="F279" s="118">
        <v>0</v>
      </c>
      <c r="G279" s="119">
        <f t="shared" si="8"/>
        <v>0</v>
      </c>
      <c r="H279" s="119">
        <f t="shared" si="9"/>
        <v>0</v>
      </c>
    </row>
    <row r="280" spans="2:8" x14ac:dyDescent="0.2">
      <c r="B280" s="148" t="s">
        <v>157</v>
      </c>
      <c r="C280" s="33" t="s">
        <v>34</v>
      </c>
      <c r="D280" s="117">
        <v>27.64</v>
      </c>
      <c r="E280" s="117">
        <v>142.05000000000001</v>
      </c>
      <c r="F280" s="118">
        <v>64.53</v>
      </c>
      <c r="G280" s="119">
        <f t="shared" si="8"/>
        <v>84.844999999999999</v>
      </c>
      <c r="H280" s="119">
        <f t="shared" si="9"/>
        <v>78.073333333333338</v>
      </c>
    </row>
    <row r="281" spans="2:8" x14ac:dyDescent="0.2">
      <c r="B281" s="149"/>
      <c r="C281" s="33" t="s">
        <v>35</v>
      </c>
      <c r="D281" s="117">
        <v>0</v>
      </c>
      <c r="E281" s="117">
        <v>0</v>
      </c>
      <c r="F281" s="118">
        <v>14.87</v>
      </c>
      <c r="G281" s="119">
        <f t="shared" si="8"/>
        <v>0</v>
      </c>
      <c r="H281" s="119">
        <f t="shared" si="9"/>
        <v>4.9566666666666661</v>
      </c>
    </row>
    <row r="282" spans="2:8" x14ac:dyDescent="0.2">
      <c r="B282" s="149"/>
      <c r="C282" s="33" t="s">
        <v>36</v>
      </c>
      <c r="D282" s="117">
        <v>3.27</v>
      </c>
      <c r="E282" s="117">
        <v>5.0599999999999996</v>
      </c>
      <c r="F282" s="118">
        <v>16.38</v>
      </c>
      <c r="G282" s="119">
        <f t="shared" si="8"/>
        <v>4.165</v>
      </c>
      <c r="H282" s="119">
        <f t="shared" si="9"/>
        <v>8.2366666666666664</v>
      </c>
    </row>
    <row r="283" spans="2:8" x14ac:dyDescent="0.2">
      <c r="B283" s="150"/>
      <c r="C283" s="33" t="s">
        <v>37</v>
      </c>
      <c r="D283" s="117">
        <v>0</v>
      </c>
      <c r="E283" s="117">
        <v>0</v>
      </c>
      <c r="F283" s="118">
        <v>0</v>
      </c>
      <c r="G283" s="119">
        <f t="shared" si="8"/>
        <v>0</v>
      </c>
      <c r="H283" s="119">
        <f t="shared" si="9"/>
        <v>0</v>
      </c>
    </row>
    <row r="284" spans="2:8" x14ac:dyDescent="0.2">
      <c r="B284" s="148" t="s">
        <v>158</v>
      </c>
      <c r="C284" s="33" t="s">
        <v>34</v>
      </c>
      <c r="D284" s="117">
        <v>10.050000000000001</v>
      </c>
      <c r="E284" s="117">
        <v>14.4</v>
      </c>
      <c r="F284" s="118">
        <v>4.8</v>
      </c>
      <c r="G284" s="119">
        <f t="shared" si="8"/>
        <v>12.225000000000001</v>
      </c>
      <c r="H284" s="119">
        <f t="shared" si="9"/>
        <v>9.7500000000000018</v>
      </c>
    </row>
    <row r="285" spans="2:8" x14ac:dyDescent="0.2">
      <c r="B285" s="149"/>
      <c r="C285" s="33" t="s">
        <v>35</v>
      </c>
      <c r="D285" s="117">
        <v>0.02</v>
      </c>
      <c r="E285" s="117">
        <v>14.31</v>
      </c>
      <c r="F285" s="118">
        <v>0</v>
      </c>
      <c r="G285" s="119">
        <f t="shared" si="8"/>
        <v>7.165</v>
      </c>
      <c r="H285" s="119">
        <f t="shared" si="9"/>
        <v>4.7766666666666664</v>
      </c>
    </row>
    <row r="286" spans="2:8" x14ac:dyDescent="0.2">
      <c r="B286" s="149"/>
      <c r="C286" s="33" t="s">
        <v>36</v>
      </c>
      <c r="D286" s="117">
        <v>1.1000000000000001</v>
      </c>
      <c r="E286" s="117">
        <v>0.41</v>
      </c>
      <c r="F286" s="118">
        <v>4.7699999999999996</v>
      </c>
      <c r="G286" s="119">
        <f t="shared" si="8"/>
        <v>0.755</v>
      </c>
      <c r="H286" s="119">
        <f t="shared" si="9"/>
        <v>2.0933333333333333</v>
      </c>
    </row>
    <row r="287" spans="2:8" x14ac:dyDescent="0.2">
      <c r="B287" s="150"/>
      <c r="C287" s="33" t="s">
        <v>37</v>
      </c>
      <c r="D287" s="117">
        <v>0</v>
      </c>
      <c r="E287" s="117">
        <v>7.0000000000000007E-2</v>
      </c>
      <c r="F287" s="118">
        <v>0</v>
      </c>
      <c r="G287" s="119">
        <f t="shared" si="8"/>
        <v>3.5000000000000003E-2</v>
      </c>
      <c r="H287" s="119">
        <f t="shared" si="9"/>
        <v>2.3333333333333334E-2</v>
      </c>
    </row>
    <row r="288" spans="2:8" x14ac:dyDescent="0.2">
      <c r="B288" s="148" t="s">
        <v>159</v>
      </c>
      <c r="C288" s="33" t="s">
        <v>34</v>
      </c>
      <c r="D288" s="117">
        <v>1.04</v>
      </c>
      <c r="E288" s="117">
        <v>2.3199999999999998</v>
      </c>
      <c r="F288" s="118">
        <v>1.62</v>
      </c>
      <c r="G288" s="119">
        <f t="shared" si="8"/>
        <v>1.68</v>
      </c>
      <c r="H288" s="119">
        <f t="shared" si="9"/>
        <v>1.6600000000000001</v>
      </c>
    </row>
    <row r="289" spans="2:8" x14ac:dyDescent="0.2">
      <c r="B289" s="149"/>
      <c r="C289" s="33" t="s">
        <v>35</v>
      </c>
      <c r="D289" s="117">
        <v>0</v>
      </c>
      <c r="E289" s="117">
        <v>0</v>
      </c>
      <c r="F289" s="118">
        <v>0</v>
      </c>
      <c r="G289" s="119">
        <f t="shared" si="8"/>
        <v>0</v>
      </c>
      <c r="H289" s="119">
        <f t="shared" si="9"/>
        <v>0</v>
      </c>
    </row>
    <row r="290" spans="2:8" x14ac:dyDescent="0.2">
      <c r="B290" s="149"/>
      <c r="C290" s="33" t="s">
        <v>36</v>
      </c>
      <c r="D290" s="117">
        <v>1.74</v>
      </c>
      <c r="E290" s="117">
        <v>14.23</v>
      </c>
      <c r="F290" s="118">
        <v>12.2</v>
      </c>
      <c r="G290" s="119">
        <f t="shared" si="8"/>
        <v>7.9850000000000003</v>
      </c>
      <c r="H290" s="119">
        <f t="shared" si="9"/>
        <v>9.39</v>
      </c>
    </row>
    <row r="291" spans="2:8" x14ac:dyDescent="0.2">
      <c r="B291" s="150"/>
      <c r="C291" s="33" t="s">
        <v>37</v>
      </c>
      <c r="D291" s="117">
        <v>0</v>
      </c>
      <c r="E291" s="117">
        <v>0</v>
      </c>
      <c r="F291" s="118">
        <v>0</v>
      </c>
      <c r="G291" s="119">
        <f t="shared" si="8"/>
        <v>0</v>
      </c>
      <c r="H291" s="119">
        <f t="shared" si="9"/>
        <v>0</v>
      </c>
    </row>
    <row r="292" spans="2:8" x14ac:dyDescent="0.2">
      <c r="B292" s="148" t="s">
        <v>160</v>
      </c>
      <c r="C292" s="33" t="s">
        <v>34</v>
      </c>
      <c r="D292" s="117">
        <v>187.74</v>
      </c>
      <c r="E292" s="117">
        <v>485.26</v>
      </c>
      <c r="F292" s="118">
        <v>295.17</v>
      </c>
      <c r="G292" s="119">
        <f t="shared" si="8"/>
        <v>336.5</v>
      </c>
      <c r="H292" s="119">
        <f t="shared" si="9"/>
        <v>322.72333333333336</v>
      </c>
    </row>
    <row r="293" spans="2:8" x14ac:dyDescent="0.2">
      <c r="B293" s="149"/>
      <c r="C293" s="33" t="s">
        <v>35</v>
      </c>
      <c r="D293" s="117">
        <v>497.57</v>
      </c>
      <c r="E293" s="117">
        <v>894.81</v>
      </c>
      <c r="F293" s="118">
        <v>868.03</v>
      </c>
      <c r="G293" s="119">
        <f t="shared" si="8"/>
        <v>696.18999999999994</v>
      </c>
      <c r="H293" s="119">
        <f t="shared" si="9"/>
        <v>753.46999999999991</v>
      </c>
    </row>
    <row r="294" spans="2:8" x14ac:dyDescent="0.2">
      <c r="B294" s="149"/>
      <c r="C294" s="33" t="s">
        <v>36</v>
      </c>
      <c r="D294" s="117">
        <v>46.47</v>
      </c>
      <c r="E294" s="117">
        <v>259.2</v>
      </c>
      <c r="F294" s="118">
        <v>144.31</v>
      </c>
      <c r="G294" s="119">
        <f t="shared" si="8"/>
        <v>152.83499999999998</v>
      </c>
      <c r="H294" s="119">
        <f t="shared" si="9"/>
        <v>149.99333333333331</v>
      </c>
    </row>
    <row r="295" spans="2:8" x14ac:dyDescent="0.2">
      <c r="B295" s="150"/>
      <c r="C295" s="33" t="s">
        <v>37</v>
      </c>
      <c r="D295" s="117">
        <v>0</v>
      </c>
      <c r="E295" s="117">
        <v>2792.61</v>
      </c>
      <c r="F295" s="118">
        <v>44.75</v>
      </c>
      <c r="G295" s="119">
        <f t="shared" si="8"/>
        <v>1396.3050000000001</v>
      </c>
      <c r="H295" s="119">
        <f t="shared" si="9"/>
        <v>945.78666666666675</v>
      </c>
    </row>
    <row r="296" spans="2:8" x14ac:dyDescent="0.2">
      <c r="B296" s="148" t="s">
        <v>161</v>
      </c>
      <c r="C296" s="33" t="s">
        <v>34</v>
      </c>
      <c r="D296" s="117">
        <v>28.09</v>
      </c>
      <c r="E296" s="117">
        <v>61.46</v>
      </c>
      <c r="F296" s="118">
        <v>195.88</v>
      </c>
      <c r="G296" s="119">
        <f t="shared" si="8"/>
        <v>44.774999999999999</v>
      </c>
      <c r="H296" s="119">
        <f t="shared" si="9"/>
        <v>95.143333333333331</v>
      </c>
    </row>
    <row r="297" spans="2:8" x14ac:dyDescent="0.2">
      <c r="B297" s="149"/>
      <c r="C297" s="33" t="s">
        <v>35</v>
      </c>
      <c r="D297" s="117">
        <v>11.84</v>
      </c>
      <c r="E297" s="117">
        <v>1.85</v>
      </c>
      <c r="F297" s="118">
        <v>35.08</v>
      </c>
      <c r="G297" s="119">
        <f t="shared" si="8"/>
        <v>6.8449999999999998</v>
      </c>
      <c r="H297" s="119">
        <f t="shared" si="9"/>
        <v>16.256666666666664</v>
      </c>
    </row>
    <row r="298" spans="2:8" x14ac:dyDescent="0.2">
      <c r="B298" s="149"/>
      <c r="C298" s="33" t="s">
        <v>36</v>
      </c>
      <c r="D298" s="117">
        <v>206.92</v>
      </c>
      <c r="E298" s="117">
        <v>107.73</v>
      </c>
      <c r="F298" s="118">
        <v>155.58000000000001</v>
      </c>
      <c r="G298" s="119">
        <f t="shared" si="8"/>
        <v>157.32499999999999</v>
      </c>
      <c r="H298" s="119">
        <f t="shared" si="9"/>
        <v>156.74333333333334</v>
      </c>
    </row>
    <row r="299" spans="2:8" x14ac:dyDescent="0.2">
      <c r="B299" s="150"/>
      <c r="C299" s="33" t="s">
        <v>37</v>
      </c>
      <c r="D299" s="117">
        <v>90.07</v>
      </c>
      <c r="E299" s="117">
        <v>1535.25</v>
      </c>
      <c r="F299" s="118">
        <v>11.22</v>
      </c>
      <c r="G299" s="119">
        <f t="shared" si="8"/>
        <v>812.66</v>
      </c>
      <c r="H299" s="119">
        <f t="shared" si="9"/>
        <v>545.51333333333332</v>
      </c>
    </row>
    <row r="300" spans="2:8" x14ac:dyDescent="0.2">
      <c r="B300" s="148" t="s">
        <v>162</v>
      </c>
      <c r="C300" s="33" t="s">
        <v>34</v>
      </c>
      <c r="D300" s="117">
        <v>1025.03</v>
      </c>
      <c r="E300" s="117">
        <v>986.59</v>
      </c>
      <c r="F300" s="118">
        <v>1189.02</v>
      </c>
      <c r="G300" s="119">
        <f t="shared" si="8"/>
        <v>1005.81</v>
      </c>
      <c r="H300" s="119">
        <f t="shared" si="9"/>
        <v>1066.8799999999999</v>
      </c>
    </row>
    <row r="301" spans="2:8" x14ac:dyDescent="0.2">
      <c r="B301" s="149"/>
      <c r="C301" s="33" t="s">
        <v>35</v>
      </c>
      <c r="D301" s="117">
        <v>0</v>
      </c>
      <c r="E301" s="117">
        <v>0</v>
      </c>
      <c r="F301" s="118">
        <v>0</v>
      </c>
      <c r="G301" s="119">
        <f t="shared" si="8"/>
        <v>0</v>
      </c>
      <c r="H301" s="119">
        <f t="shared" si="9"/>
        <v>0</v>
      </c>
    </row>
    <row r="302" spans="2:8" x14ac:dyDescent="0.2">
      <c r="B302" s="149"/>
      <c r="C302" s="33" t="s">
        <v>36</v>
      </c>
      <c r="D302" s="117">
        <v>15.55</v>
      </c>
      <c r="E302" s="117">
        <v>33.299999999999997</v>
      </c>
      <c r="F302" s="118">
        <v>75.739999999999995</v>
      </c>
      <c r="G302" s="119">
        <f t="shared" si="8"/>
        <v>24.424999999999997</v>
      </c>
      <c r="H302" s="119">
        <f t="shared" si="9"/>
        <v>41.529999999999994</v>
      </c>
    </row>
    <row r="303" spans="2:8" x14ac:dyDescent="0.2">
      <c r="B303" s="150"/>
      <c r="C303" s="33" t="s">
        <v>37</v>
      </c>
      <c r="D303" s="117">
        <v>0</v>
      </c>
      <c r="E303" s="117">
        <v>0</v>
      </c>
      <c r="F303" s="118">
        <v>0</v>
      </c>
      <c r="G303" s="119">
        <f t="shared" si="8"/>
        <v>0</v>
      </c>
      <c r="H303" s="119">
        <f t="shared" si="9"/>
        <v>0</v>
      </c>
    </row>
    <row r="304" spans="2:8" x14ac:dyDescent="0.2">
      <c r="B304" s="148" t="s">
        <v>163</v>
      </c>
      <c r="C304" s="33" t="s">
        <v>34</v>
      </c>
      <c r="D304" s="117">
        <v>0</v>
      </c>
      <c r="E304" s="117">
        <v>0</v>
      </c>
      <c r="F304" s="118">
        <v>0</v>
      </c>
      <c r="G304" s="119">
        <f t="shared" si="8"/>
        <v>0</v>
      </c>
      <c r="H304" s="119">
        <f t="shared" si="9"/>
        <v>0</v>
      </c>
    </row>
    <row r="305" spans="2:8" x14ac:dyDescent="0.2">
      <c r="B305" s="149"/>
      <c r="C305" s="33" t="s">
        <v>35</v>
      </c>
      <c r="D305" s="117">
        <v>0</v>
      </c>
      <c r="E305" s="117">
        <v>0</v>
      </c>
      <c r="F305" s="118">
        <v>0</v>
      </c>
      <c r="G305" s="119">
        <f t="shared" si="8"/>
        <v>0</v>
      </c>
      <c r="H305" s="119">
        <f t="shared" si="9"/>
        <v>0</v>
      </c>
    </row>
    <row r="306" spans="2:8" x14ac:dyDescent="0.2">
      <c r="B306" s="149"/>
      <c r="C306" s="33" t="s">
        <v>36</v>
      </c>
      <c r="D306" s="117">
        <v>0</v>
      </c>
      <c r="E306" s="117">
        <v>0.22</v>
      </c>
      <c r="F306" s="118">
        <v>0</v>
      </c>
      <c r="G306" s="119">
        <f t="shared" si="8"/>
        <v>0.11</v>
      </c>
      <c r="H306" s="119">
        <f t="shared" si="9"/>
        <v>7.3333333333333334E-2</v>
      </c>
    </row>
    <row r="307" spans="2:8" x14ac:dyDescent="0.2">
      <c r="B307" s="150"/>
      <c r="C307" s="33" t="s">
        <v>37</v>
      </c>
      <c r="D307" s="117">
        <v>0</v>
      </c>
      <c r="E307" s="117">
        <v>2.85</v>
      </c>
      <c r="F307" s="118">
        <v>0</v>
      </c>
      <c r="G307" s="119">
        <f t="shared" si="8"/>
        <v>1.425</v>
      </c>
      <c r="H307" s="119">
        <f t="shared" si="9"/>
        <v>0.95000000000000007</v>
      </c>
    </row>
    <row r="308" spans="2:8" x14ac:dyDescent="0.2">
      <c r="B308" s="148" t="s">
        <v>164</v>
      </c>
      <c r="C308" s="33" t="s">
        <v>34</v>
      </c>
      <c r="D308" s="117">
        <v>41.02</v>
      </c>
      <c r="E308" s="117">
        <v>39.46</v>
      </c>
      <c r="F308" s="118">
        <v>81.400000000000006</v>
      </c>
      <c r="G308" s="119">
        <f t="shared" si="8"/>
        <v>40.24</v>
      </c>
      <c r="H308" s="119">
        <f t="shared" si="9"/>
        <v>53.96</v>
      </c>
    </row>
    <row r="309" spans="2:8" x14ac:dyDescent="0.2">
      <c r="B309" s="149"/>
      <c r="C309" s="33" t="s">
        <v>35</v>
      </c>
      <c r="D309" s="117">
        <v>0.46</v>
      </c>
      <c r="E309" s="117">
        <v>0.31</v>
      </c>
      <c r="F309" s="118">
        <v>775.26</v>
      </c>
      <c r="G309" s="119">
        <f t="shared" si="8"/>
        <v>0.38500000000000001</v>
      </c>
      <c r="H309" s="119">
        <f t="shared" si="9"/>
        <v>258.67666666666668</v>
      </c>
    </row>
    <row r="310" spans="2:8" x14ac:dyDescent="0.2">
      <c r="B310" s="149"/>
      <c r="C310" s="33" t="s">
        <v>36</v>
      </c>
      <c r="D310" s="117">
        <v>4.8600000000000003</v>
      </c>
      <c r="E310" s="117">
        <v>2.7</v>
      </c>
      <c r="F310" s="118">
        <v>38.36</v>
      </c>
      <c r="G310" s="119">
        <f t="shared" si="8"/>
        <v>3.7800000000000002</v>
      </c>
      <c r="H310" s="119">
        <f t="shared" si="9"/>
        <v>15.306666666666667</v>
      </c>
    </row>
    <row r="311" spans="2:8" x14ac:dyDescent="0.2">
      <c r="B311" s="150"/>
      <c r="C311" s="33" t="s">
        <v>37</v>
      </c>
      <c r="D311" s="117">
        <v>80.12</v>
      </c>
      <c r="E311" s="117">
        <v>0</v>
      </c>
      <c r="F311" s="118">
        <v>0</v>
      </c>
      <c r="G311" s="119">
        <f t="shared" si="8"/>
        <v>40.06</v>
      </c>
      <c r="H311" s="119">
        <f t="shared" si="9"/>
        <v>26.706666666666667</v>
      </c>
    </row>
    <row r="312" spans="2:8" x14ac:dyDescent="0.2">
      <c r="B312" s="148" t="s">
        <v>165</v>
      </c>
      <c r="C312" s="33" t="s">
        <v>34</v>
      </c>
      <c r="D312" s="117">
        <v>3.82</v>
      </c>
      <c r="E312" s="117">
        <v>12.34</v>
      </c>
      <c r="F312" s="118">
        <v>40.78</v>
      </c>
      <c r="G312" s="119">
        <f t="shared" si="8"/>
        <v>8.08</v>
      </c>
      <c r="H312" s="119">
        <f t="shared" si="9"/>
        <v>18.98</v>
      </c>
    </row>
    <row r="313" spans="2:8" x14ac:dyDescent="0.2">
      <c r="B313" s="149"/>
      <c r="C313" s="33" t="s">
        <v>35</v>
      </c>
      <c r="D313" s="117">
        <v>0</v>
      </c>
      <c r="E313" s="117">
        <v>30.97</v>
      </c>
      <c r="F313" s="118">
        <v>7.07</v>
      </c>
      <c r="G313" s="119">
        <f t="shared" si="8"/>
        <v>15.484999999999999</v>
      </c>
      <c r="H313" s="119">
        <f t="shared" si="9"/>
        <v>12.68</v>
      </c>
    </row>
    <row r="314" spans="2:8" x14ac:dyDescent="0.2">
      <c r="B314" s="149"/>
      <c r="C314" s="33" t="s">
        <v>36</v>
      </c>
      <c r="D314" s="117">
        <v>0.31</v>
      </c>
      <c r="E314" s="117">
        <v>0.89</v>
      </c>
      <c r="F314" s="118">
        <v>14.99</v>
      </c>
      <c r="G314" s="119">
        <f t="shared" si="8"/>
        <v>0.6</v>
      </c>
      <c r="H314" s="119">
        <f t="shared" si="9"/>
        <v>5.3966666666666674</v>
      </c>
    </row>
    <row r="315" spans="2:8" x14ac:dyDescent="0.2">
      <c r="B315" s="150"/>
      <c r="C315" s="33" t="s">
        <v>37</v>
      </c>
      <c r="D315" s="117">
        <v>0</v>
      </c>
      <c r="E315" s="117">
        <v>0</v>
      </c>
      <c r="F315" s="118">
        <v>0</v>
      </c>
      <c r="G315" s="119">
        <f t="shared" si="8"/>
        <v>0</v>
      </c>
      <c r="H315" s="119">
        <f t="shared" si="9"/>
        <v>0</v>
      </c>
    </row>
    <row r="316" spans="2:8" x14ac:dyDescent="0.2">
      <c r="B316" s="148" t="s">
        <v>166</v>
      </c>
      <c r="C316" s="33" t="s">
        <v>34</v>
      </c>
      <c r="D316" s="117">
        <v>5.5</v>
      </c>
      <c r="E316" s="117">
        <v>10.24</v>
      </c>
      <c r="F316" s="118">
        <v>31.34</v>
      </c>
      <c r="G316" s="119">
        <f t="shared" si="8"/>
        <v>7.87</v>
      </c>
      <c r="H316" s="119">
        <f t="shared" si="9"/>
        <v>15.693333333333333</v>
      </c>
    </row>
    <row r="317" spans="2:8" x14ac:dyDescent="0.2">
      <c r="B317" s="149"/>
      <c r="C317" s="33" t="s">
        <v>35</v>
      </c>
      <c r="D317" s="117">
        <v>1.49</v>
      </c>
      <c r="E317" s="117">
        <v>0.69</v>
      </c>
      <c r="F317" s="118">
        <v>0.56000000000000005</v>
      </c>
      <c r="G317" s="119">
        <f t="shared" si="8"/>
        <v>1.0899999999999999</v>
      </c>
      <c r="H317" s="119">
        <f t="shared" si="9"/>
        <v>0.91333333333333322</v>
      </c>
    </row>
    <row r="318" spans="2:8" x14ac:dyDescent="0.2">
      <c r="B318" s="149"/>
      <c r="C318" s="33" t="s">
        <v>36</v>
      </c>
      <c r="D318" s="117">
        <v>115.83</v>
      </c>
      <c r="E318" s="117">
        <v>121.55</v>
      </c>
      <c r="F318" s="118">
        <v>167.14</v>
      </c>
      <c r="G318" s="119">
        <f t="shared" si="8"/>
        <v>118.69</v>
      </c>
      <c r="H318" s="119">
        <f t="shared" si="9"/>
        <v>134.84</v>
      </c>
    </row>
    <row r="319" spans="2:8" x14ac:dyDescent="0.2">
      <c r="B319" s="150"/>
      <c r="C319" s="33" t="s">
        <v>37</v>
      </c>
      <c r="D319" s="117">
        <v>1.81</v>
      </c>
      <c r="E319" s="117">
        <v>0</v>
      </c>
      <c r="F319" s="118">
        <v>0</v>
      </c>
      <c r="G319" s="119">
        <f t="shared" si="8"/>
        <v>0.90500000000000003</v>
      </c>
      <c r="H319" s="119">
        <f t="shared" si="9"/>
        <v>0.60333333333333339</v>
      </c>
    </row>
    <row r="320" spans="2:8" x14ac:dyDescent="0.2">
      <c r="B320" s="148" t="s">
        <v>167</v>
      </c>
      <c r="C320" s="33" t="s">
        <v>34</v>
      </c>
      <c r="D320" s="117">
        <v>53.2</v>
      </c>
      <c r="E320" s="117">
        <v>88.77</v>
      </c>
      <c r="F320" s="118">
        <v>41.29</v>
      </c>
      <c r="G320" s="119">
        <f t="shared" si="8"/>
        <v>70.984999999999999</v>
      </c>
      <c r="H320" s="119">
        <f t="shared" si="9"/>
        <v>61.086666666666666</v>
      </c>
    </row>
    <row r="321" spans="2:8" x14ac:dyDescent="0.2">
      <c r="B321" s="149"/>
      <c r="C321" s="33" t="s">
        <v>35</v>
      </c>
      <c r="D321" s="117">
        <v>188.69</v>
      </c>
      <c r="E321" s="117">
        <v>221.81</v>
      </c>
      <c r="F321" s="118">
        <v>88.94</v>
      </c>
      <c r="G321" s="119">
        <f t="shared" si="8"/>
        <v>205.25</v>
      </c>
      <c r="H321" s="119">
        <f t="shared" si="9"/>
        <v>166.48</v>
      </c>
    </row>
    <row r="322" spans="2:8" x14ac:dyDescent="0.2">
      <c r="B322" s="149"/>
      <c r="C322" s="33" t="s">
        <v>36</v>
      </c>
      <c r="D322" s="117">
        <v>75.489999999999995</v>
      </c>
      <c r="E322" s="117">
        <v>6</v>
      </c>
      <c r="F322" s="118">
        <v>20.87</v>
      </c>
      <c r="G322" s="119">
        <f t="shared" si="8"/>
        <v>40.744999999999997</v>
      </c>
      <c r="H322" s="119">
        <f t="shared" si="9"/>
        <v>34.119999999999997</v>
      </c>
    </row>
    <row r="323" spans="2:8" x14ac:dyDescent="0.2">
      <c r="B323" s="150"/>
      <c r="C323" s="33" t="s">
        <v>37</v>
      </c>
      <c r="D323" s="117">
        <v>0</v>
      </c>
      <c r="E323" s="117">
        <v>0</v>
      </c>
      <c r="F323" s="118">
        <v>0</v>
      </c>
      <c r="G323" s="119">
        <f t="shared" si="8"/>
        <v>0</v>
      </c>
      <c r="H323" s="119">
        <f t="shared" si="9"/>
        <v>0</v>
      </c>
    </row>
    <row r="324" spans="2:8" x14ac:dyDescent="0.2">
      <c r="B324" s="148" t="s">
        <v>168</v>
      </c>
      <c r="C324" s="33" t="s">
        <v>34</v>
      </c>
      <c r="D324" s="117">
        <v>312.94</v>
      </c>
      <c r="E324" s="117">
        <v>284.79000000000002</v>
      </c>
      <c r="F324" s="118">
        <v>403.79</v>
      </c>
      <c r="G324" s="119">
        <f t="shared" si="8"/>
        <v>298.86500000000001</v>
      </c>
      <c r="H324" s="119">
        <f t="shared" si="9"/>
        <v>333.84</v>
      </c>
    </row>
    <row r="325" spans="2:8" x14ac:dyDescent="0.2">
      <c r="B325" s="149"/>
      <c r="C325" s="33" t="s">
        <v>35</v>
      </c>
      <c r="D325" s="117">
        <v>71.13</v>
      </c>
      <c r="E325" s="117">
        <v>187.72</v>
      </c>
      <c r="F325" s="118">
        <v>498.18</v>
      </c>
      <c r="G325" s="119">
        <f t="shared" ref="G325:G388" si="10">AVERAGE(D325:E325)</f>
        <v>129.42500000000001</v>
      </c>
      <c r="H325" s="119">
        <f t="shared" ref="H325:H388" si="11">AVERAGE(D325:F325)</f>
        <v>252.34333333333333</v>
      </c>
    </row>
    <row r="326" spans="2:8" x14ac:dyDescent="0.2">
      <c r="B326" s="149"/>
      <c r="C326" s="33" t="s">
        <v>36</v>
      </c>
      <c r="D326" s="117">
        <v>133.97</v>
      </c>
      <c r="E326" s="117">
        <v>505.56</v>
      </c>
      <c r="F326" s="118">
        <v>458.34</v>
      </c>
      <c r="G326" s="119">
        <f t="shared" si="10"/>
        <v>319.76499999999999</v>
      </c>
      <c r="H326" s="119">
        <f t="shared" si="11"/>
        <v>365.95666666666665</v>
      </c>
    </row>
    <row r="327" spans="2:8" x14ac:dyDescent="0.2">
      <c r="B327" s="150"/>
      <c r="C327" s="33" t="s">
        <v>37</v>
      </c>
      <c r="D327" s="117">
        <v>5525.39</v>
      </c>
      <c r="E327" s="117">
        <v>265.3</v>
      </c>
      <c r="F327" s="118">
        <v>694.14</v>
      </c>
      <c r="G327" s="119">
        <f t="shared" si="10"/>
        <v>2895.3450000000003</v>
      </c>
      <c r="H327" s="119">
        <f t="shared" si="11"/>
        <v>2161.61</v>
      </c>
    </row>
    <row r="328" spans="2:8" x14ac:dyDescent="0.2">
      <c r="B328" s="148" t="s">
        <v>169</v>
      </c>
      <c r="C328" s="33" t="s">
        <v>34</v>
      </c>
      <c r="D328" s="117">
        <v>9.41</v>
      </c>
      <c r="E328" s="117">
        <v>13.92</v>
      </c>
      <c r="F328" s="118">
        <v>42.43</v>
      </c>
      <c r="G328" s="119">
        <f t="shared" si="10"/>
        <v>11.664999999999999</v>
      </c>
      <c r="H328" s="119">
        <f t="shared" si="11"/>
        <v>21.919999999999998</v>
      </c>
    </row>
    <row r="329" spans="2:8" x14ac:dyDescent="0.2">
      <c r="B329" s="149"/>
      <c r="C329" s="33" t="s">
        <v>35</v>
      </c>
      <c r="D329" s="117">
        <v>0</v>
      </c>
      <c r="E329" s="117">
        <v>0</v>
      </c>
      <c r="F329" s="118">
        <v>196.53</v>
      </c>
      <c r="G329" s="119">
        <f t="shared" si="10"/>
        <v>0</v>
      </c>
      <c r="H329" s="119">
        <f t="shared" si="11"/>
        <v>65.510000000000005</v>
      </c>
    </row>
    <row r="330" spans="2:8" x14ac:dyDescent="0.2">
      <c r="B330" s="149"/>
      <c r="C330" s="33" t="s">
        <v>36</v>
      </c>
      <c r="D330" s="117">
        <v>2.72</v>
      </c>
      <c r="E330" s="117">
        <v>5.21</v>
      </c>
      <c r="F330" s="118">
        <v>6.57</v>
      </c>
      <c r="G330" s="119">
        <f t="shared" si="10"/>
        <v>3.9649999999999999</v>
      </c>
      <c r="H330" s="119">
        <f t="shared" si="11"/>
        <v>4.833333333333333</v>
      </c>
    </row>
    <row r="331" spans="2:8" x14ac:dyDescent="0.2">
      <c r="B331" s="150"/>
      <c r="C331" s="33" t="s">
        <v>37</v>
      </c>
      <c r="D331" s="117">
        <v>0</v>
      </c>
      <c r="E331" s="117">
        <v>0</v>
      </c>
      <c r="F331" s="118">
        <v>0</v>
      </c>
      <c r="G331" s="119">
        <f t="shared" si="10"/>
        <v>0</v>
      </c>
      <c r="H331" s="119">
        <f t="shared" si="11"/>
        <v>0</v>
      </c>
    </row>
    <row r="332" spans="2:8" x14ac:dyDescent="0.2">
      <c r="B332" s="148" t="s">
        <v>170</v>
      </c>
      <c r="C332" s="33" t="s">
        <v>34</v>
      </c>
      <c r="D332" s="117">
        <v>79.5</v>
      </c>
      <c r="E332" s="117">
        <v>94.2</v>
      </c>
      <c r="F332" s="118">
        <v>194.03</v>
      </c>
      <c r="G332" s="119">
        <f t="shared" si="10"/>
        <v>86.85</v>
      </c>
      <c r="H332" s="119">
        <f t="shared" si="11"/>
        <v>122.57666666666667</v>
      </c>
    </row>
    <row r="333" spans="2:8" x14ac:dyDescent="0.2">
      <c r="B333" s="149"/>
      <c r="C333" s="33" t="s">
        <v>35</v>
      </c>
      <c r="D333" s="117">
        <v>1.56</v>
      </c>
      <c r="E333" s="117">
        <v>0.96</v>
      </c>
      <c r="F333" s="118">
        <v>1.61</v>
      </c>
      <c r="G333" s="119">
        <f t="shared" si="10"/>
        <v>1.26</v>
      </c>
      <c r="H333" s="119">
        <f t="shared" si="11"/>
        <v>1.3766666666666667</v>
      </c>
    </row>
    <row r="334" spans="2:8" x14ac:dyDescent="0.2">
      <c r="B334" s="149"/>
      <c r="C334" s="33" t="s">
        <v>36</v>
      </c>
      <c r="D334" s="117">
        <v>6.38</v>
      </c>
      <c r="E334" s="117">
        <v>9.56</v>
      </c>
      <c r="F334" s="118">
        <v>34.08</v>
      </c>
      <c r="G334" s="119">
        <f t="shared" si="10"/>
        <v>7.9700000000000006</v>
      </c>
      <c r="H334" s="119">
        <f t="shared" si="11"/>
        <v>16.673333333333332</v>
      </c>
    </row>
    <row r="335" spans="2:8" x14ac:dyDescent="0.2">
      <c r="B335" s="150"/>
      <c r="C335" s="33" t="s">
        <v>37</v>
      </c>
      <c r="D335" s="117">
        <v>0</v>
      </c>
      <c r="E335" s="117">
        <v>0</v>
      </c>
      <c r="F335" s="118">
        <v>0</v>
      </c>
      <c r="G335" s="119">
        <f t="shared" si="10"/>
        <v>0</v>
      </c>
      <c r="H335" s="119">
        <f t="shared" si="11"/>
        <v>0</v>
      </c>
    </row>
    <row r="336" spans="2:8" x14ac:dyDescent="0.2">
      <c r="B336" s="148" t="s">
        <v>171</v>
      </c>
      <c r="C336" s="33" t="s">
        <v>34</v>
      </c>
      <c r="D336" s="117">
        <v>0</v>
      </c>
      <c r="E336" s="117">
        <v>0</v>
      </c>
      <c r="F336" s="118">
        <v>0.56000000000000005</v>
      </c>
      <c r="G336" s="119">
        <f t="shared" si="10"/>
        <v>0</v>
      </c>
      <c r="H336" s="119">
        <f t="shared" si="11"/>
        <v>0.18666666666666668</v>
      </c>
    </row>
    <row r="337" spans="2:8" x14ac:dyDescent="0.2">
      <c r="B337" s="149"/>
      <c r="C337" s="33" t="s">
        <v>35</v>
      </c>
      <c r="D337" s="117">
        <v>0</v>
      </c>
      <c r="E337" s="117">
        <v>0</v>
      </c>
      <c r="F337" s="118">
        <v>0</v>
      </c>
      <c r="G337" s="119">
        <f t="shared" si="10"/>
        <v>0</v>
      </c>
      <c r="H337" s="119">
        <f t="shared" si="11"/>
        <v>0</v>
      </c>
    </row>
    <row r="338" spans="2:8" x14ac:dyDescent="0.2">
      <c r="B338" s="149"/>
      <c r="C338" s="33" t="s">
        <v>36</v>
      </c>
      <c r="D338" s="117">
        <v>1.34</v>
      </c>
      <c r="E338" s="117">
        <v>24.8</v>
      </c>
      <c r="F338" s="118">
        <v>10.59</v>
      </c>
      <c r="G338" s="119">
        <f t="shared" si="10"/>
        <v>13.07</v>
      </c>
      <c r="H338" s="119">
        <f t="shared" si="11"/>
        <v>12.243333333333334</v>
      </c>
    </row>
    <row r="339" spans="2:8" x14ac:dyDescent="0.2">
      <c r="B339" s="150"/>
      <c r="C339" s="33" t="s">
        <v>37</v>
      </c>
      <c r="D339" s="117">
        <v>0</v>
      </c>
      <c r="E339" s="117">
        <v>0</v>
      </c>
      <c r="F339" s="118">
        <v>0</v>
      </c>
      <c r="G339" s="119">
        <f t="shared" si="10"/>
        <v>0</v>
      </c>
      <c r="H339" s="119">
        <f t="shared" si="11"/>
        <v>0</v>
      </c>
    </row>
    <row r="340" spans="2:8" x14ac:dyDescent="0.2">
      <c r="B340" s="148" t="s">
        <v>172</v>
      </c>
      <c r="C340" s="33" t="s">
        <v>34</v>
      </c>
      <c r="D340" s="117">
        <v>0</v>
      </c>
      <c r="E340" s="117">
        <v>0</v>
      </c>
      <c r="F340" s="118">
        <v>0</v>
      </c>
      <c r="G340" s="119">
        <f t="shared" si="10"/>
        <v>0</v>
      </c>
      <c r="H340" s="119">
        <f t="shared" si="11"/>
        <v>0</v>
      </c>
    </row>
    <row r="341" spans="2:8" x14ac:dyDescent="0.2">
      <c r="B341" s="149"/>
      <c r="C341" s="33" t="s">
        <v>35</v>
      </c>
      <c r="D341" s="117">
        <v>0</v>
      </c>
      <c r="E341" s="117">
        <v>1.05</v>
      </c>
      <c r="F341" s="118">
        <v>0</v>
      </c>
      <c r="G341" s="119">
        <f t="shared" si="10"/>
        <v>0.52500000000000002</v>
      </c>
      <c r="H341" s="119">
        <f t="shared" si="11"/>
        <v>0.35000000000000003</v>
      </c>
    </row>
    <row r="342" spans="2:8" x14ac:dyDescent="0.2">
      <c r="B342" s="149"/>
      <c r="C342" s="33" t="s">
        <v>36</v>
      </c>
      <c r="D342" s="117">
        <v>2.68</v>
      </c>
      <c r="E342" s="117">
        <v>14.21</v>
      </c>
      <c r="F342" s="118">
        <v>4.4000000000000004</v>
      </c>
      <c r="G342" s="119">
        <f t="shared" si="10"/>
        <v>8.4450000000000003</v>
      </c>
      <c r="H342" s="119">
        <f t="shared" si="11"/>
        <v>7.0966666666666667</v>
      </c>
    </row>
    <row r="343" spans="2:8" x14ac:dyDescent="0.2">
      <c r="B343" s="150"/>
      <c r="C343" s="33" t="s">
        <v>37</v>
      </c>
      <c r="D343" s="117">
        <v>34.35</v>
      </c>
      <c r="E343" s="117">
        <v>448.4</v>
      </c>
      <c r="F343" s="118">
        <v>31.32</v>
      </c>
      <c r="G343" s="119">
        <f t="shared" si="10"/>
        <v>241.375</v>
      </c>
      <c r="H343" s="119">
        <f t="shared" si="11"/>
        <v>171.35666666666668</v>
      </c>
    </row>
    <row r="344" spans="2:8" x14ac:dyDescent="0.2">
      <c r="B344" s="148" t="s">
        <v>173</v>
      </c>
      <c r="C344" s="33" t="s">
        <v>34</v>
      </c>
      <c r="D344" s="117">
        <v>0</v>
      </c>
      <c r="E344" s="117">
        <v>0</v>
      </c>
      <c r="F344" s="118">
        <v>0</v>
      </c>
      <c r="G344" s="119">
        <f t="shared" si="10"/>
        <v>0</v>
      </c>
      <c r="H344" s="119">
        <f t="shared" si="11"/>
        <v>0</v>
      </c>
    </row>
    <row r="345" spans="2:8" x14ac:dyDescent="0.2">
      <c r="B345" s="149"/>
      <c r="C345" s="33" t="s">
        <v>35</v>
      </c>
      <c r="D345" s="117">
        <v>0</v>
      </c>
      <c r="E345" s="117">
        <v>0</v>
      </c>
      <c r="F345" s="118">
        <v>0</v>
      </c>
      <c r="G345" s="119">
        <f t="shared" si="10"/>
        <v>0</v>
      </c>
      <c r="H345" s="119">
        <f t="shared" si="11"/>
        <v>0</v>
      </c>
    </row>
    <row r="346" spans="2:8" x14ac:dyDescent="0.2">
      <c r="B346" s="149"/>
      <c r="C346" s="33" t="s">
        <v>36</v>
      </c>
      <c r="D346" s="117">
        <v>0</v>
      </c>
      <c r="E346" s="117">
        <v>0</v>
      </c>
      <c r="F346" s="118">
        <v>0</v>
      </c>
      <c r="G346" s="119">
        <f t="shared" si="10"/>
        <v>0</v>
      </c>
      <c r="H346" s="119">
        <f t="shared" si="11"/>
        <v>0</v>
      </c>
    </row>
    <row r="347" spans="2:8" x14ac:dyDescent="0.2">
      <c r="B347" s="150"/>
      <c r="C347" s="33" t="s">
        <v>37</v>
      </c>
      <c r="D347" s="117">
        <v>0</v>
      </c>
      <c r="E347" s="117">
        <v>0</v>
      </c>
      <c r="F347" s="118">
        <v>0</v>
      </c>
      <c r="G347" s="119">
        <f t="shared" si="10"/>
        <v>0</v>
      </c>
      <c r="H347" s="119">
        <f t="shared" si="11"/>
        <v>0</v>
      </c>
    </row>
    <row r="348" spans="2:8" x14ac:dyDescent="0.2">
      <c r="B348" s="148" t="s">
        <v>174</v>
      </c>
      <c r="C348" s="33" t="s">
        <v>34</v>
      </c>
      <c r="D348" s="117">
        <v>6.2</v>
      </c>
      <c r="E348" s="117">
        <v>21.96</v>
      </c>
      <c r="F348" s="118">
        <v>1.25</v>
      </c>
      <c r="G348" s="119">
        <f t="shared" si="10"/>
        <v>14.08</v>
      </c>
      <c r="H348" s="119">
        <f t="shared" si="11"/>
        <v>9.8033333333333328</v>
      </c>
    </row>
    <row r="349" spans="2:8" x14ac:dyDescent="0.2">
      <c r="B349" s="149"/>
      <c r="C349" s="33" t="s">
        <v>35</v>
      </c>
      <c r="D349" s="117">
        <v>2431.2800000000002</v>
      </c>
      <c r="E349" s="117">
        <v>3038.56</v>
      </c>
      <c r="F349" s="118">
        <v>1890.88</v>
      </c>
      <c r="G349" s="119">
        <f t="shared" si="10"/>
        <v>2734.92</v>
      </c>
      <c r="H349" s="119">
        <f t="shared" si="11"/>
        <v>2453.5733333333333</v>
      </c>
    </row>
    <row r="350" spans="2:8" x14ac:dyDescent="0.2">
      <c r="B350" s="149"/>
      <c r="C350" s="33" t="s">
        <v>36</v>
      </c>
      <c r="D350" s="117">
        <v>8.0500000000000007</v>
      </c>
      <c r="E350" s="117">
        <v>7.18</v>
      </c>
      <c r="F350" s="118">
        <v>25.33</v>
      </c>
      <c r="G350" s="119">
        <f t="shared" si="10"/>
        <v>7.6150000000000002</v>
      </c>
      <c r="H350" s="119">
        <f t="shared" si="11"/>
        <v>13.520000000000001</v>
      </c>
    </row>
    <row r="351" spans="2:8" x14ac:dyDescent="0.2">
      <c r="B351" s="150"/>
      <c r="C351" s="33" t="s">
        <v>37</v>
      </c>
      <c r="D351" s="117">
        <v>0</v>
      </c>
      <c r="E351" s="117">
        <v>0</v>
      </c>
      <c r="F351" s="118">
        <v>0</v>
      </c>
      <c r="G351" s="119">
        <f t="shared" si="10"/>
        <v>0</v>
      </c>
      <c r="H351" s="119">
        <f t="shared" si="11"/>
        <v>0</v>
      </c>
    </row>
    <row r="352" spans="2:8" x14ac:dyDescent="0.2">
      <c r="B352" s="148" t="s">
        <v>175</v>
      </c>
      <c r="C352" s="33" t="s">
        <v>34</v>
      </c>
      <c r="D352" s="117">
        <v>0.01</v>
      </c>
      <c r="E352" s="117">
        <v>0.16</v>
      </c>
      <c r="F352" s="118">
        <v>3.03</v>
      </c>
      <c r="G352" s="119">
        <f t="shared" si="10"/>
        <v>8.5000000000000006E-2</v>
      </c>
      <c r="H352" s="119">
        <f t="shared" si="11"/>
        <v>1.0666666666666667</v>
      </c>
    </row>
    <row r="353" spans="2:8" x14ac:dyDescent="0.2">
      <c r="B353" s="149"/>
      <c r="C353" s="33" t="s">
        <v>35</v>
      </c>
      <c r="D353" s="117">
        <v>0</v>
      </c>
      <c r="E353" s="117">
        <v>0.52</v>
      </c>
      <c r="F353" s="118">
        <v>0</v>
      </c>
      <c r="G353" s="119">
        <f t="shared" si="10"/>
        <v>0.26</v>
      </c>
      <c r="H353" s="119">
        <f t="shared" si="11"/>
        <v>0.17333333333333334</v>
      </c>
    </row>
    <row r="354" spans="2:8" x14ac:dyDescent="0.2">
      <c r="B354" s="149"/>
      <c r="C354" s="33" t="s">
        <v>36</v>
      </c>
      <c r="D354" s="117">
        <v>2.08</v>
      </c>
      <c r="E354" s="117">
        <v>4.53</v>
      </c>
      <c r="F354" s="118">
        <v>1.35</v>
      </c>
      <c r="G354" s="119">
        <f t="shared" si="10"/>
        <v>3.3050000000000002</v>
      </c>
      <c r="H354" s="119">
        <f t="shared" si="11"/>
        <v>2.6533333333333338</v>
      </c>
    </row>
    <row r="355" spans="2:8" x14ac:dyDescent="0.2">
      <c r="B355" s="150"/>
      <c r="C355" s="33" t="s">
        <v>37</v>
      </c>
      <c r="D355" s="117">
        <v>0</v>
      </c>
      <c r="E355" s="117">
        <v>0</v>
      </c>
      <c r="F355" s="118">
        <v>0</v>
      </c>
      <c r="G355" s="119">
        <f t="shared" si="10"/>
        <v>0</v>
      </c>
      <c r="H355" s="119">
        <f t="shared" si="11"/>
        <v>0</v>
      </c>
    </row>
    <row r="356" spans="2:8" x14ac:dyDescent="0.2">
      <c r="B356" s="148" t="s">
        <v>176</v>
      </c>
      <c r="C356" s="33" t="s">
        <v>34</v>
      </c>
      <c r="D356" s="117">
        <v>48.48</v>
      </c>
      <c r="E356" s="117">
        <v>73.650000000000006</v>
      </c>
      <c r="F356" s="118">
        <v>272.22000000000003</v>
      </c>
      <c r="G356" s="119">
        <f t="shared" si="10"/>
        <v>61.064999999999998</v>
      </c>
      <c r="H356" s="119">
        <f t="shared" si="11"/>
        <v>131.45000000000002</v>
      </c>
    </row>
    <row r="357" spans="2:8" x14ac:dyDescent="0.2">
      <c r="B357" s="149"/>
      <c r="C357" s="33" t="s">
        <v>35</v>
      </c>
      <c r="D357" s="117">
        <v>0.96</v>
      </c>
      <c r="E357" s="117">
        <v>0.18</v>
      </c>
      <c r="F357" s="118">
        <v>2.31</v>
      </c>
      <c r="G357" s="119">
        <f t="shared" si="10"/>
        <v>0.56999999999999995</v>
      </c>
      <c r="H357" s="119">
        <f t="shared" si="11"/>
        <v>1.1500000000000001</v>
      </c>
    </row>
    <row r="358" spans="2:8" x14ac:dyDescent="0.2">
      <c r="B358" s="149"/>
      <c r="C358" s="33" t="s">
        <v>36</v>
      </c>
      <c r="D358" s="117">
        <v>9.61</v>
      </c>
      <c r="E358" s="117">
        <v>30.52</v>
      </c>
      <c r="F358" s="118">
        <v>52.14</v>
      </c>
      <c r="G358" s="119">
        <f t="shared" si="10"/>
        <v>20.064999999999998</v>
      </c>
      <c r="H358" s="119">
        <f t="shared" si="11"/>
        <v>30.756666666666664</v>
      </c>
    </row>
    <row r="359" spans="2:8" x14ac:dyDescent="0.2">
      <c r="B359" s="150"/>
      <c r="C359" s="33" t="s">
        <v>37</v>
      </c>
      <c r="D359" s="117">
        <v>14.47</v>
      </c>
      <c r="E359" s="117">
        <v>274.04000000000002</v>
      </c>
      <c r="F359" s="118">
        <v>0</v>
      </c>
      <c r="G359" s="119">
        <f t="shared" si="10"/>
        <v>144.25500000000002</v>
      </c>
      <c r="H359" s="119">
        <f t="shared" si="11"/>
        <v>96.170000000000016</v>
      </c>
    </row>
    <row r="360" spans="2:8" x14ac:dyDescent="0.2">
      <c r="B360" s="148" t="s">
        <v>177</v>
      </c>
      <c r="C360" s="33" t="s">
        <v>34</v>
      </c>
      <c r="D360" s="117">
        <v>2.19</v>
      </c>
      <c r="E360" s="117">
        <v>8.24</v>
      </c>
      <c r="F360" s="118">
        <v>1.24</v>
      </c>
      <c r="G360" s="119">
        <f t="shared" si="10"/>
        <v>5.2149999999999999</v>
      </c>
      <c r="H360" s="119">
        <f t="shared" si="11"/>
        <v>3.89</v>
      </c>
    </row>
    <row r="361" spans="2:8" x14ac:dyDescent="0.2">
      <c r="B361" s="149"/>
      <c r="C361" s="33" t="s">
        <v>35</v>
      </c>
      <c r="D361" s="117">
        <v>0</v>
      </c>
      <c r="E361" s="117">
        <v>0</v>
      </c>
      <c r="F361" s="118">
        <v>0</v>
      </c>
      <c r="G361" s="119">
        <f t="shared" si="10"/>
        <v>0</v>
      </c>
      <c r="H361" s="119">
        <f t="shared" si="11"/>
        <v>0</v>
      </c>
    </row>
    <row r="362" spans="2:8" x14ac:dyDescent="0.2">
      <c r="B362" s="149"/>
      <c r="C362" s="33" t="s">
        <v>36</v>
      </c>
      <c r="D362" s="117">
        <v>20.45</v>
      </c>
      <c r="E362" s="117">
        <v>24.09</v>
      </c>
      <c r="F362" s="118">
        <v>23.23</v>
      </c>
      <c r="G362" s="119">
        <f t="shared" si="10"/>
        <v>22.27</v>
      </c>
      <c r="H362" s="119">
        <f t="shared" si="11"/>
        <v>22.59</v>
      </c>
    </row>
    <row r="363" spans="2:8" x14ac:dyDescent="0.2">
      <c r="B363" s="150"/>
      <c r="C363" s="33" t="s">
        <v>37</v>
      </c>
      <c r="D363" s="117">
        <v>0</v>
      </c>
      <c r="E363" s="117">
        <v>100.58</v>
      </c>
      <c r="F363" s="118">
        <v>26.18</v>
      </c>
      <c r="G363" s="119">
        <f t="shared" si="10"/>
        <v>50.29</v>
      </c>
      <c r="H363" s="119">
        <f t="shared" si="11"/>
        <v>42.25333333333333</v>
      </c>
    </row>
    <row r="364" spans="2:8" x14ac:dyDescent="0.2">
      <c r="B364" s="148" t="s">
        <v>178</v>
      </c>
      <c r="C364" s="33" t="s">
        <v>34</v>
      </c>
      <c r="D364" s="117">
        <v>64.67</v>
      </c>
      <c r="E364" s="117">
        <v>189.17</v>
      </c>
      <c r="F364" s="118">
        <v>80.22</v>
      </c>
      <c r="G364" s="119">
        <f t="shared" si="10"/>
        <v>126.91999999999999</v>
      </c>
      <c r="H364" s="119">
        <f t="shared" si="11"/>
        <v>111.35333333333331</v>
      </c>
    </row>
    <row r="365" spans="2:8" x14ac:dyDescent="0.2">
      <c r="B365" s="149"/>
      <c r="C365" s="33" t="s">
        <v>35</v>
      </c>
      <c r="D365" s="117">
        <v>510.19</v>
      </c>
      <c r="E365" s="117">
        <v>1941.61</v>
      </c>
      <c r="F365" s="118">
        <v>549.75</v>
      </c>
      <c r="G365" s="119">
        <f t="shared" si="10"/>
        <v>1225.8999999999999</v>
      </c>
      <c r="H365" s="119">
        <f t="shared" si="11"/>
        <v>1000.5166666666665</v>
      </c>
    </row>
    <row r="366" spans="2:8" x14ac:dyDescent="0.2">
      <c r="B366" s="149"/>
      <c r="C366" s="33" t="s">
        <v>36</v>
      </c>
      <c r="D366" s="117">
        <v>133.71</v>
      </c>
      <c r="E366" s="117">
        <v>188.26</v>
      </c>
      <c r="F366" s="118">
        <v>42.1</v>
      </c>
      <c r="G366" s="119">
        <f t="shared" si="10"/>
        <v>160.98500000000001</v>
      </c>
      <c r="H366" s="119">
        <f t="shared" si="11"/>
        <v>121.35666666666668</v>
      </c>
    </row>
    <row r="367" spans="2:8" x14ac:dyDescent="0.2">
      <c r="B367" s="150"/>
      <c r="C367" s="33" t="s">
        <v>37</v>
      </c>
      <c r="D367" s="117">
        <v>3.98</v>
      </c>
      <c r="E367" s="117">
        <v>143.05000000000001</v>
      </c>
      <c r="F367" s="118">
        <v>31.48</v>
      </c>
      <c r="G367" s="119">
        <f t="shared" si="10"/>
        <v>73.515000000000001</v>
      </c>
      <c r="H367" s="119">
        <f t="shared" si="11"/>
        <v>59.50333333333333</v>
      </c>
    </row>
    <row r="368" spans="2:8" x14ac:dyDescent="0.2">
      <c r="B368" s="148" t="s">
        <v>179</v>
      </c>
      <c r="C368" s="33" t="s">
        <v>34</v>
      </c>
      <c r="D368" s="117">
        <v>0.09</v>
      </c>
      <c r="E368" s="117">
        <v>13.84</v>
      </c>
      <c r="F368" s="118">
        <v>16.48</v>
      </c>
      <c r="G368" s="119">
        <f t="shared" si="10"/>
        <v>6.9649999999999999</v>
      </c>
      <c r="H368" s="119">
        <f t="shared" si="11"/>
        <v>10.136666666666667</v>
      </c>
    </row>
    <row r="369" spans="2:8" x14ac:dyDescent="0.2">
      <c r="B369" s="149"/>
      <c r="C369" s="33" t="s">
        <v>35</v>
      </c>
      <c r="D369" s="117">
        <v>0</v>
      </c>
      <c r="E369" s="117">
        <v>0</v>
      </c>
      <c r="F369" s="118">
        <v>0</v>
      </c>
      <c r="G369" s="119">
        <f t="shared" si="10"/>
        <v>0</v>
      </c>
      <c r="H369" s="119">
        <f t="shared" si="11"/>
        <v>0</v>
      </c>
    </row>
    <row r="370" spans="2:8" x14ac:dyDescent="0.2">
      <c r="B370" s="149"/>
      <c r="C370" s="33" t="s">
        <v>36</v>
      </c>
      <c r="D370" s="117">
        <v>31.13</v>
      </c>
      <c r="E370" s="117">
        <v>115.18</v>
      </c>
      <c r="F370" s="118">
        <v>42.99</v>
      </c>
      <c r="G370" s="119">
        <f t="shared" si="10"/>
        <v>73.155000000000001</v>
      </c>
      <c r="H370" s="119">
        <f t="shared" si="11"/>
        <v>63.1</v>
      </c>
    </row>
    <row r="371" spans="2:8" x14ac:dyDescent="0.2">
      <c r="B371" s="150"/>
      <c r="C371" s="33" t="s">
        <v>37</v>
      </c>
      <c r="D371" s="117">
        <v>0</v>
      </c>
      <c r="E371" s="117">
        <v>2136.6999999999998</v>
      </c>
      <c r="F371" s="118">
        <v>0.23</v>
      </c>
      <c r="G371" s="119">
        <f t="shared" si="10"/>
        <v>1068.3499999999999</v>
      </c>
      <c r="H371" s="119">
        <f t="shared" si="11"/>
        <v>712.31</v>
      </c>
    </row>
    <row r="372" spans="2:8" x14ac:dyDescent="0.2">
      <c r="B372" s="148" t="s">
        <v>180</v>
      </c>
      <c r="C372" s="33" t="s">
        <v>34</v>
      </c>
      <c r="D372" s="117">
        <v>40.64</v>
      </c>
      <c r="E372" s="117">
        <v>79.06</v>
      </c>
      <c r="F372" s="118">
        <v>57.33</v>
      </c>
      <c r="G372" s="119">
        <f t="shared" si="10"/>
        <v>59.85</v>
      </c>
      <c r="H372" s="119">
        <f t="shared" si="11"/>
        <v>59.01</v>
      </c>
    </row>
    <row r="373" spans="2:8" x14ac:dyDescent="0.2">
      <c r="B373" s="149"/>
      <c r="C373" s="33" t="s">
        <v>35</v>
      </c>
      <c r="D373" s="117">
        <v>242.22</v>
      </c>
      <c r="E373" s="117">
        <v>164.43</v>
      </c>
      <c r="F373" s="118">
        <v>303.14</v>
      </c>
      <c r="G373" s="119">
        <f t="shared" si="10"/>
        <v>203.32499999999999</v>
      </c>
      <c r="H373" s="119">
        <f t="shared" si="11"/>
        <v>236.59666666666666</v>
      </c>
    </row>
    <row r="374" spans="2:8" x14ac:dyDescent="0.2">
      <c r="B374" s="149"/>
      <c r="C374" s="33" t="s">
        <v>36</v>
      </c>
      <c r="D374" s="117">
        <v>46.05</v>
      </c>
      <c r="E374" s="117">
        <v>100.58</v>
      </c>
      <c r="F374" s="118">
        <v>100.28</v>
      </c>
      <c r="G374" s="119">
        <f t="shared" si="10"/>
        <v>73.314999999999998</v>
      </c>
      <c r="H374" s="119">
        <f t="shared" si="11"/>
        <v>82.303333333333327</v>
      </c>
    </row>
    <row r="375" spans="2:8" x14ac:dyDescent="0.2">
      <c r="B375" s="150"/>
      <c r="C375" s="33" t="s">
        <v>37</v>
      </c>
      <c r="D375" s="117">
        <v>0</v>
      </c>
      <c r="E375" s="117">
        <v>76.180000000000007</v>
      </c>
      <c r="F375" s="118">
        <v>119.1</v>
      </c>
      <c r="G375" s="119">
        <f t="shared" si="10"/>
        <v>38.090000000000003</v>
      </c>
      <c r="H375" s="119">
        <f t="shared" si="11"/>
        <v>65.093333333333334</v>
      </c>
    </row>
    <row r="376" spans="2:8" x14ac:dyDescent="0.2">
      <c r="B376" s="148" t="s">
        <v>181</v>
      </c>
      <c r="C376" s="33" t="s">
        <v>34</v>
      </c>
      <c r="D376" s="117">
        <v>0</v>
      </c>
      <c r="E376" s="117">
        <v>0</v>
      </c>
      <c r="F376" s="118">
        <v>0</v>
      </c>
      <c r="G376" s="119">
        <f t="shared" si="10"/>
        <v>0</v>
      </c>
      <c r="H376" s="119">
        <f t="shared" si="11"/>
        <v>0</v>
      </c>
    </row>
    <row r="377" spans="2:8" x14ac:dyDescent="0.2">
      <c r="B377" s="149"/>
      <c r="C377" s="33" t="s">
        <v>35</v>
      </c>
      <c r="D377" s="117">
        <v>0</v>
      </c>
      <c r="E377" s="117">
        <v>0</v>
      </c>
      <c r="F377" s="118">
        <v>0</v>
      </c>
      <c r="G377" s="119">
        <f t="shared" si="10"/>
        <v>0</v>
      </c>
      <c r="H377" s="119">
        <f t="shared" si="11"/>
        <v>0</v>
      </c>
    </row>
    <row r="378" spans="2:8" x14ac:dyDescent="0.2">
      <c r="B378" s="149"/>
      <c r="C378" s="33" t="s">
        <v>36</v>
      </c>
      <c r="D378" s="117">
        <v>0.18</v>
      </c>
      <c r="E378" s="117">
        <v>2.5299999999999998</v>
      </c>
      <c r="F378" s="118">
        <v>1.94</v>
      </c>
      <c r="G378" s="119">
        <f t="shared" si="10"/>
        <v>1.355</v>
      </c>
      <c r="H378" s="119">
        <f t="shared" si="11"/>
        <v>1.55</v>
      </c>
    </row>
    <row r="379" spans="2:8" x14ac:dyDescent="0.2">
      <c r="B379" s="150"/>
      <c r="C379" s="33" t="s">
        <v>37</v>
      </c>
      <c r="D379" s="117">
        <v>0</v>
      </c>
      <c r="E379" s="117">
        <v>0</v>
      </c>
      <c r="F379" s="118">
        <v>0</v>
      </c>
      <c r="G379" s="119">
        <f t="shared" si="10"/>
        <v>0</v>
      </c>
      <c r="H379" s="119">
        <f t="shared" si="11"/>
        <v>0</v>
      </c>
    </row>
    <row r="380" spans="2:8" x14ac:dyDescent="0.2">
      <c r="B380" s="148" t="s">
        <v>182</v>
      </c>
      <c r="C380" s="33" t="s">
        <v>34</v>
      </c>
      <c r="D380" s="117">
        <v>117.71</v>
      </c>
      <c r="E380" s="117">
        <v>139.66999999999999</v>
      </c>
      <c r="F380" s="118">
        <v>38.97</v>
      </c>
      <c r="G380" s="119">
        <f t="shared" si="10"/>
        <v>128.69</v>
      </c>
      <c r="H380" s="119">
        <f t="shared" si="11"/>
        <v>98.783333333333346</v>
      </c>
    </row>
    <row r="381" spans="2:8" x14ac:dyDescent="0.2">
      <c r="B381" s="149"/>
      <c r="C381" s="33" t="s">
        <v>35</v>
      </c>
      <c r="D381" s="117">
        <v>551.91</v>
      </c>
      <c r="E381" s="117">
        <v>657.92</v>
      </c>
      <c r="F381" s="118">
        <v>374.04</v>
      </c>
      <c r="G381" s="119">
        <f t="shared" si="10"/>
        <v>604.91499999999996</v>
      </c>
      <c r="H381" s="119">
        <f t="shared" si="11"/>
        <v>527.95666666666659</v>
      </c>
    </row>
    <row r="382" spans="2:8" x14ac:dyDescent="0.2">
      <c r="B382" s="149"/>
      <c r="C382" s="33" t="s">
        <v>36</v>
      </c>
      <c r="D382" s="117">
        <v>51.44</v>
      </c>
      <c r="E382" s="117">
        <v>80.319999999999993</v>
      </c>
      <c r="F382" s="118">
        <v>21.19</v>
      </c>
      <c r="G382" s="119">
        <f t="shared" si="10"/>
        <v>65.88</v>
      </c>
      <c r="H382" s="119">
        <f t="shared" si="11"/>
        <v>50.983333333333327</v>
      </c>
    </row>
    <row r="383" spans="2:8" x14ac:dyDescent="0.2">
      <c r="B383" s="150"/>
      <c r="C383" s="33" t="s">
        <v>37</v>
      </c>
      <c r="D383" s="117">
        <v>53.18</v>
      </c>
      <c r="E383" s="117">
        <v>14.17</v>
      </c>
      <c r="F383" s="118">
        <v>235.6</v>
      </c>
      <c r="G383" s="119">
        <f t="shared" si="10"/>
        <v>33.674999999999997</v>
      </c>
      <c r="H383" s="119">
        <f t="shared" si="11"/>
        <v>100.98333333333333</v>
      </c>
    </row>
    <row r="384" spans="2:8" x14ac:dyDescent="0.2">
      <c r="B384" s="148" t="s">
        <v>183</v>
      </c>
      <c r="C384" s="33" t="s">
        <v>34</v>
      </c>
      <c r="D384" s="117">
        <v>0</v>
      </c>
      <c r="E384" s="117">
        <v>0</v>
      </c>
      <c r="F384" s="118">
        <v>0</v>
      </c>
      <c r="G384" s="119">
        <f t="shared" si="10"/>
        <v>0</v>
      </c>
      <c r="H384" s="119">
        <f t="shared" si="11"/>
        <v>0</v>
      </c>
    </row>
    <row r="385" spans="2:8" x14ac:dyDescent="0.2">
      <c r="B385" s="149"/>
      <c r="C385" s="33" t="s">
        <v>35</v>
      </c>
      <c r="D385" s="117">
        <v>0</v>
      </c>
      <c r="E385" s="117">
        <v>0</v>
      </c>
      <c r="F385" s="118">
        <v>0</v>
      </c>
      <c r="G385" s="119">
        <f t="shared" si="10"/>
        <v>0</v>
      </c>
      <c r="H385" s="119">
        <f t="shared" si="11"/>
        <v>0</v>
      </c>
    </row>
    <row r="386" spans="2:8" x14ac:dyDescent="0.2">
      <c r="B386" s="149"/>
      <c r="C386" s="33" t="s">
        <v>36</v>
      </c>
      <c r="D386" s="117">
        <v>2.15</v>
      </c>
      <c r="E386" s="117">
        <v>3.31</v>
      </c>
      <c r="F386" s="118">
        <v>0.49</v>
      </c>
      <c r="G386" s="119">
        <f t="shared" si="10"/>
        <v>2.73</v>
      </c>
      <c r="H386" s="119">
        <f t="shared" si="11"/>
        <v>1.9833333333333334</v>
      </c>
    </row>
    <row r="387" spans="2:8" x14ac:dyDescent="0.2">
      <c r="B387" s="150"/>
      <c r="C387" s="33" t="s">
        <v>37</v>
      </c>
      <c r="D387" s="117">
        <v>0</v>
      </c>
      <c r="E387" s="117">
        <v>0</v>
      </c>
      <c r="F387" s="118">
        <v>0</v>
      </c>
      <c r="G387" s="119">
        <f t="shared" si="10"/>
        <v>0</v>
      </c>
      <c r="H387" s="119">
        <f t="shared" si="11"/>
        <v>0</v>
      </c>
    </row>
    <row r="388" spans="2:8" x14ac:dyDescent="0.2">
      <c r="B388" s="148" t="s">
        <v>184</v>
      </c>
      <c r="C388" s="33" t="s">
        <v>34</v>
      </c>
      <c r="D388" s="117">
        <v>0</v>
      </c>
      <c r="E388" s="117">
        <v>0</v>
      </c>
      <c r="F388" s="118">
        <v>0.24</v>
      </c>
      <c r="G388" s="119">
        <f t="shared" si="10"/>
        <v>0</v>
      </c>
      <c r="H388" s="119">
        <f t="shared" si="11"/>
        <v>0.08</v>
      </c>
    </row>
    <row r="389" spans="2:8" x14ac:dyDescent="0.2">
      <c r="B389" s="149"/>
      <c r="C389" s="33" t="s">
        <v>35</v>
      </c>
      <c r="D389" s="117">
        <v>0</v>
      </c>
      <c r="E389" s="117">
        <v>0</v>
      </c>
      <c r="F389" s="118">
        <v>0</v>
      </c>
      <c r="G389" s="119">
        <f t="shared" ref="G389:G452" si="12">AVERAGE(D389:E389)</f>
        <v>0</v>
      </c>
      <c r="H389" s="119">
        <f t="shared" ref="H389:H452" si="13">AVERAGE(D389:F389)</f>
        <v>0</v>
      </c>
    </row>
    <row r="390" spans="2:8" x14ac:dyDescent="0.2">
      <c r="B390" s="149"/>
      <c r="C390" s="33" t="s">
        <v>36</v>
      </c>
      <c r="D390" s="117">
        <v>6.47</v>
      </c>
      <c r="E390" s="117">
        <v>2.1800000000000002</v>
      </c>
      <c r="F390" s="118">
        <v>1.81</v>
      </c>
      <c r="G390" s="119">
        <f t="shared" si="12"/>
        <v>4.3250000000000002</v>
      </c>
      <c r="H390" s="119">
        <f t="shared" si="13"/>
        <v>3.4866666666666668</v>
      </c>
    </row>
    <row r="391" spans="2:8" x14ac:dyDescent="0.2">
      <c r="B391" s="150"/>
      <c r="C391" s="33" t="s">
        <v>37</v>
      </c>
      <c r="D391" s="117">
        <v>0</v>
      </c>
      <c r="E391" s="117">
        <v>1.85</v>
      </c>
      <c r="F391" s="118">
        <v>0</v>
      </c>
      <c r="G391" s="119">
        <f t="shared" si="12"/>
        <v>0.92500000000000004</v>
      </c>
      <c r="H391" s="119">
        <f t="shared" si="13"/>
        <v>0.6166666666666667</v>
      </c>
    </row>
    <row r="392" spans="2:8" x14ac:dyDescent="0.2">
      <c r="B392" s="148" t="s">
        <v>185</v>
      </c>
      <c r="C392" s="33" t="s">
        <v>34</v>
      </c>
      <c r="D392" s="117">
        <v>28.76</v>
      </c>
      <c r="E392" s="117">
        <v>32.94</v>
      </c>
      <c r="F392" s="118">
        <v>56.33</v>
      </c>
      <c r="G392" s="119">
        <f t="shared" si="12"/>
        <v>30.85</v>
      </c>
      <c r="H392" s="119">
        <f t="shared" si="13"/>
        <v>39.343333333333334</v>
      </c>
    </row>
    <row r="393" spans="2:8" x14ac:dyDescent="0.2">
      <c r="B393" s="149"/>
      <c r="C393" s="33" t="s">
        <v>35</v>
      </c>
      <c r="D393" s="117">
        <v>162.66</v>
      </c>
      <c r="E393" s="117">
        <v>693.09</v>
      </c>
      <c r="F393" s="118">
        <v>107.34</v>
      </c>
      <c r="G393" s="119">
        <f t="shared" si="12"/>
        <v>427.875</v>
      </c>
      <c r="H393" s="119">
        <f t="shared" si="13"/>
        <v>321.03000000000003</v>
      </c>
    </row>
    <row r="394" spans="2:8" x14ac:dyDescent="0.2">
      <c r="B394" s="149"/>
      <c r="C394" s="33" t="s">
        <v>36</v>
      </c>
      <c r="D394" s="117">
        <v>101.53</v>
      </c>
      <c r="E394" s="117">
        <v>81.23</v>
      </c>
      <c r="F394" s="118">
        <v>52.2</v>
      </c>
      <c r="G394" s="119">
        <f t="shared" si="12"/>
        <v>91.38</v>
      </c>
      <c r="H394" s="119">
        <f t="shared" si="13"/>
        <v>78.319999999999993</v>
      </c>
    </row>
    <row r="395" spans="2:8" x14ac:dyDescent="0.2">
      <c r="B395" s="150"/>
      <c r="C395" s="33" t="s">
        <v>37</v>
      </c>
      <c r="D395" s="117">
        <v>895.37</v>
      </c>
      <c r="E395" s="117">
        <v>910.06</v>
      </c>
      <c r="F395" s="118">
        <v>5.78</v>
      </c>
      <c r="G395" s="119">
        <f t="shared" si="12"/>
        <v>902.71499999999992</v>
      </c>
      <c r="H395" s="119">
        <f t="shared" si="13"/>
        <v>603.73666666666657</v>
      </c>
    </row>
    <row r="396" spans="2:8" x14ac:dyDescent="0.2">
      <c r="B396" s="148" t="s">
        <v>186</v>
      </c>
      <c r="C396" s="33" t="s">
        <v>34</v>
      </c>
      <c r="D396" s="117">
        <v>25.13</v>
      </c>
      <c r="E396" s="117">
        <v>53.42</v>
      </c>
      <c r="F396" s="118">
        <v>36.380000000000003</v>
      </c>
      <c r="G396" s="119">
        <f t="shared" si="12"/>
        <v>39.274999999999999</v>
      </c>
      <c r="H396" s="119">
        <f t="shared" si="13"/>
        <v>38.31</v>
      </c>
    </row>
    <row r="397" spans="2:8" x14ac:dyDescent="0.2">
      <c r="B397" s="149"/>
      <c r="C397" s="33" t="s">
        <v>35</v>
      </c>
      <c r="D397" s="117">
        <v>15.4</v>
      </c>
      <c r="E397" s="117">
        <v>11.18</v>
      </c>
      <c r="F397" s="118">
        <v>5.22</v>
      </c>
      <c r="G397" s="119">
        <f t="shared" si="12"/>
        <v>13.29</v>
      </c>
      <c r="H397" s="119">
        <f t="shared" si="13"/>
        <v>10.6</v>
      </c>
    </row>
    <row r="398" spans="2:8" x14ac:dyDescent="0.2">
      <c r="B398" s="149"/>
      <c r="C398" s="33" t="s">
        <v>36</v>
      </c>
      <c r="D398" s="117">
        <v>139.52000000000001</v>
      </c>
      <c r="E398" s="117">
        <v>150.08000000000001</v>
      </c>
      <c r="F398" s="118">
        <v>244.75</v>
      </c>
      <c r="G398" s="119">
        <f t="shared" si="12"/>
        <v>144.80000000000001</v>
      </c>
      <c r="H398" s="119">
        <f t="shared" si="13"/>
        <v>178.11666666666667</v>
      </c>
    </row>
    <row r="399" spans="2:8" x14ac:dyDescent="0.2">
      <c r="B399" s="150"/>
      <c r="C399" s="33" t="s">
        <v>37</v>
      </c>
      <c r="D399" s="117">
        <v>1.47</v>
      </c>
      <c r="E399" s="117">
        <v>65.7</v>
      </c>
      <c r="F399" s="118">
        <v>0</v>
      </c>
      <c r="G399" s="119">
        <f t="shared" si="12"/>
        <v>33.585000000000001</v>
      </c>
      <c r="H399" s="119">
        <f t="shared" si="13"/>
        <v>22.39</v>
      </c>
    </row>
    <row r="400" spans="2:8" x14ac:dyDescent="0.2">
      <c r="B400" s="148" t="s">
        <v>187</v>
      </c>
      <c r="C400" s="33" t="s">
        <v>34</v>
      </c>
      <c r="D400" s="117">
        <v>72.14</v>
      </c>
      <c r="E400" s="117">
        <v>80.290000000000006</v>
      </c>
      <c r="F400" s="118">
        <v>76.06</v>
      </c>
      <c r="G400" s="119">
        <f t="shared" si="12"/>
        <v>76.215000000000003</v>
      </c>
      <c r="H400" s="119">
        <f t="shared" si="13"/>
        <v>76.163333333333341</v>
      </c>
    </row>
    <row r="401" spans="2:8" x14ac:dyDescent="0.2">
      <c r="B401" s="149"/>
      <c r="C401" s="33" t="s">
        <v>35</v>
      </c>
      <c r="D401" s="117">
        <v>1485.31</v>
      </c>
      <c r="E401" s="117">
        <v>2270.91</v>
      </c>
      <c r="F401" s="118">
        <v>1626.33</v>
      </c>
      <c r="G401" s="119">
        <f t="shared" si="12"/>
        <v>1878.11</v>
      </c>
      <c r="H401" s="119">
        <f t="shared" si="13"/>
        <v>1794.1833333333332</v>
      </c>
    </row>
    <row r="402" spans="2:8" x14ac:dyDescent="0.2">
      <c r="B402" s="149"/>
      <c r="C402" s="33" t="s">
        <v>36</v>
      </c>
      <c r="D402" s="117">
        <v>16.39</v>
      </c>
      <c r="E402" s="117">
        <v>42.91</v>
      </c>
      <c r="F402" s="118">
        <v>91.29</v>
      </c>
      <c r="G402" s="119">
        <f t="shared" si="12"/>
        <v>29.65</v>
      </c>
      <c r="H402" s="119">
        <f t="shared" si="13"/>
        <v>50.196666666666665</v>
      </c>
    </row>
    <row r="403" spans="2:8" x14ac:dyDescent="0.2">
      <c r="B403" s="150"/>
      <c r="C403" s="33" t="s">
        <v>37</v>
      </c>
      <c r="D403" s="117">
        <v>162.85</v>
      </c>
      <c r="E403" s="117">
        <v>521.26</v>
      </c>
      <c r="F403" s="118">
        <v>9.6199999999999992</v>
      </c>
      <c r="G403" s="119">
        <f t="shared" si="12"/>
        <v>342.05500000000001</v>
      </c>
      <c r="H403" s="119">
        <f t="shared" si="13"/>
        <v>231.24333333333334</v>
      </c>
    </row>
    <row r="404" spans="2:8" x14ac:dyDescent="0.2">
      <c r="B404" s="148" t="s">
        <v>188</v>
      </c>
      <c r="C404" s="33" t="s">
        <v>34</v>
      </c>
      <c r="D404" s="117">
        <v>18.57</v>
      </c>
      <c r="E404" s="117">
        <v>58.53</v>
      </c>
      <c r="F404" s="118">
        <v>42.61</v>
      </c>
      <c r="G404" s="119">
        <f t="shared" si="12"/>
        <v>38.549999999999997</v>
      </c>
      <c r="H404" s="119">
        <f t="shared" si="13"/>
        <v>39.903333333333329</v>
      </c>
    </row>
    <row r="405" spans="2:8" x14ac:dyDescent="0.2">
      <c r="B405" s="149"/>
      <c r="C405" s="33" t="s">
        <v>35</v>
      </c>
      <c r="D405" s="117">
        <v>3793.34</v>
      </c>
      <c r="E405" s="117">
        <v>4570.07</v>
      </c>
      <c r="F405" s="118">
        <v>2412.4299999999998</v>
      </c>
      <c r="G405" s="119">
        <f t="shared" si="12"/>
        <v>4181.7049999999999</v>
      </c>
      <c r="H405" s="119">
        <f t="shared" si="13"/>
        <v>3591.9466666666667</v>
      </c>
    </row>
    <row r="406" spans="2:8" x14ac:dyDescent="0.2">
      <c r="B406" s="149"/>
      <c r="C406" s="33" t="s">
        <v>36</v>
      </c>
      <c r="D406" s="117">
        <v>14.87</v>
      </c>
      <c r="E406" s="117">
        <v>16.82</v>
      </c>
      <c r="F406" s="118">
        <v>45.91</v>
      </c>
      <c r="G406" s="119">
        <f t="shared" si="12"/>
        <v>15.844999999999999</v>
      </c>
      <c r="H406" s="119">
        <f t="shared" si="13"/>
        <v>25.866666666666664</v>
      </c>
    </row>
    <row r="407" spans="2:8" x14ac:dyDescent="0.2">
      <c r="B407" s="150"/>
      <c r="C407" s="33" t="s">
        <v>37</v>
      </c>
      <c r="D407" s="117">
        <v>82.57</v>
      </c>
      <c r="E407" s="117">
        <v>15.72</v>
      </c>
      <c r="F407" s="118">
        <v>15.04</v>
      </c>
      <c r="G407" s="119">
        <f t="shared" si="12"/>
        <v>49.144999999999996</v>
      </c>
      <c r="H407" s="119">
        <f t="shared" si="13"/>
        <v>37.776666666666664</v>
      </c>
    </row>
    <row r="408" spans="2:8" x14ac:dyDescent="0.2">
      <c r="B408" s="148" t="s">
        <v>189</v>
      </c>
      <c r="C408" s="33" t="s">
        <v>34</v>
      </c>
      <c r="D408" s="117">
        <v>0</v>
      </c>
      <c r="E408" s="117">
        <v>0</v>
      </c>
      <c r="F408" s="118">
        <v>0</v>
      </c>
      <c r="G408" s="119">
        <f t="shared" si="12"/>
        <v>0</v>
      </c>
      <c r="H408" s="119">
        <f t="shared" si="13"/>
        <v>0</v>
      </c>
    </row>
    <row r="409" spans="2:8" x14ac:dyDescent="0.2">
      <c r="B409" s="149"/>
      <c r="C409" s="33" t="s">
        <v>35</v>
      </c>
      <c r="D409" s="117">
        <v>0</v>
      </c>
      <c r="E409" s="117">
        <v>0</v>
      </c>
      <c r="F409" s="118">
        <v>0</v>
      </c>
      <c r="G409" s="119">
        <f t="shared" si="12"/>
        <v>0</v>
      </c>
      <c r="H409" s="119">
        <f t="shared" si="13"/>
        <v>0</v>
      </c>
    </row>
    <row r="410" spans="2:8" x14ac:dyDescent="0.2">
      <c r="B410" s="149"/>
      <c r="C410" s="33" t="s">
        <v>36</v>
      </c>
      <c r="D410" s="117">
        <v>0</v>
      </c>
      <c r="E410" s="117">
        <v>6.3</v>
      </c>
      <c r="F410" s="118">
        <v>0.33</v>
      </c>
      <c r="G410" s="119">
        <f t="shared" si="12"/>
        <v>3.15</v>
      </c>
      <c r="H410" s="119">
        <f t="shared" si="13"/>
        <v>2.21</v>
      </c>
    </row>
    <row r="411" spans="2:8" x14ac:dyDescent="0.2">
      <c r="B411" s="150"/>
      <c r="C411" s="33" t="s">
        <v>37</v>
      </c>
      <c r="D411" s="117">
        <v>0</v>
      </c>
      <c r="E411" s="117">
        <v>0</v>
      </c>
      <c r="F411" s="118">
        <v>0</v>
      </c>
      <c r="G411" s="119">
        <f t="shared" si="12"/>
        <v>0</v>
      </c>
      <c r="H411" s="119">
        <f t="shared" si="13"/>
        <v>0</v>
      </c>
    </row>
    <row r="412" spans="2:8" x14ac:dyDescent="0.2">
      <c r="B412" s="148" t="s">
        <v>190</v>
      </c>
      <c r="C412" s="33" t="s">
        <v>34</v>
      </c>
      <c r="D412" s="117">
        <v>0.25</v>
      </c>
      <c r="E412" s="117">
        <v>0.09</v>
      </c>
      <c r="F412" s="118">
        <v>0</v>
      </c>
      <c r="G412" s="119">
        <f t="shared" si="12"/>
        <v>0.16999999999999998</v>
      </c>
      <c r="H412" s="119">
        <f t="shared" si="13"/>
        <v>0.11333333333333333</v>
      </c>
    </row>
    <row r="413" spans="2:8" x14ac:dyDescent="0.2">
      <c r="B413" s="149"/>
      <c r="C413" s="33" t="s">
        <v>35</v>
      </c>
      <c r="D413" s="117">
        <v>0</v>
      </c>
      <c r="E413" s="117">
        <v>0.15</v>
      </c>
      <c r="F413" s="118">
        <v>0</v>
      </c>
      <c r="G413" s="119">
        <f t="shared" si="12"/>
        <v>7.4999999999999997E-2</v>
      </c>
      <c r="H413" s="119">
        <f t="shared" si="13"/>
        <v>4.9999999999999996E-2</v>
      </c>
    </row>
    <row r="414" spans="2:8" x14ac:dyDescent="0.2">
      <c r="B414" s="149"/>
      <c r="C414" s="33" t="s">
        <v>36</v>
      </c>
      <c r="D414" s="117">
        <v>11.86</v>
      </c>
      <c r="E414" s="117">
        <v>14.3</v>
      </c>
      <c r="F414" s="118">
        <v>1</v>
      </c>
      <c r="G414" s="119">
        <f t="shared" si="12"/>
        <v>13.08</v>
      </c>
      <c r="H414" s="119">
        <f t="shared" si="13"/>
        <v>9.0533333333333328</v>
      </c>
    </row>
    <row r="415" spans="2:8" x14ac:dyDescent="0.2">
      <c r="B415" s="150"/>
      <c r="C415" s="33" t="s">
        <v>37</v>
      </c>
      <c r="D415" s="117">
        <v>0</v>
      </c>
      <c r="E415" s="117">
        <v>82.01</v>
      </c>
      <c r="F415" s="118">
        <v>846.23</v>
      </c>
      <c r="G415" s="119">
        <f t="shared" si="12"/>
        <v>41.005000000000003</v>
      </c>
      <c r="H415" s="119">
        <f t="shared" si="13"/>
        <v>309.41333333333336</v>
      </c>
    </row>
    <row r="416" spans="2:8" x14ac:dyDescent="0.2">
      <c r="B416" s="148" t="s">
        <v>191</v>
      </c>
      <c r="C416" s="33" t="s">
        <v>34</v>
      </c>
      <c r="D416" s="117">
        <v>138.83000000000001</v>
      </c>
      <c r="E416" s="117">
        <v>222.24</v>
      </c>
      <c r="F416" s="118">
        <v>838.77</v>
      </c>
      <c r="G416" s="119">
        <f t="shared" si="12"/>
        <v>180.53500000000003</v>
      </c>
      <c r="H416" s="119">
        <f t="shared" si="13"/>
        <v>399.94666666666672</v>
      </c>
    </row>
    <row r="417" spans="2:8" x14ac:dyDescent="0.2">
      <c r="B417" s="149"/>
      <c r="C417" s="33" t="s">
        <v>35</v>
      </c>
      <c r="D417" s="117">
        <v>126.31</v>
      </c>
      <c r="E417" s="117">
        <v>261.14999999999998</v>
      </c>
      <c r="F417" s="118">
        <v>118.38</v>
      </c>
      <c r="G417" s="119">
        <f t="shared" si="12"/>
        <v>193.73</v>
      </c>
      <c r="H417" s="119">
        <f t="shared" si="13"/>
        <v>168.61333333333332</v>
      </c>
    </row>
    <row r="418" spans="2:8" x14ac:dyDescent="0.2">
      <c r="B418" s="149"/>
      <c r="C418" s="33" t="s">
        <v>36</v>
      </c>
      <c r="D418" s="117">
        <v>7.42</v>
      </c>
      <c r="E418" s="117">
        <v>19.920000000000002</v>
      </c>
      <c r="F418" s="118">
        <v>110.35</v>
      </c>
      <c r="G418" s="119">
        <f t="shared" si="12"/>
        <v>13.670000000000002</v>
      </c>
      <c r="H418" s="119">
        <f t="shared" si="13"/>
        <v>45.896666666666668</v>
      </c>
    </row>
    <row r="419" spans="2:8" x14ac:dyDescent="0.2">
      <c r="B419" s="150"/>
      <c r="C419" s="33" t="s">
        <v>37</v>
      </c>
      <c r="D419" s="117">
        <v>0</v>
      </c>
      <c r="E419" s="117">
        <v>10.83</v>
      </c>
      <c r="F419" s="118">
        <v>2957.62</v>
      </c>
      <c r="G419" s="119">
        <f t="shared" si="12"/>
        <v>5.415</v>
      </c>
      <c r="H419" s="119">
        <f t="shared" si="13"/>
        <v>989.48333333333323</v>
      </c>
    </row>
    <row r="420" spans="2:8" x14ac:dyDescent="0.2">
      <c r="B420" s="148" t="s">
        <v>192</v>
      </c>
      <c r="C420" s="33" t="s">
        <v>34</v>
      </c>
      <c r="D420" s="117">
        <v>18.36</v>
      </c>
      <c r="E420" s="117">
        <v>11.96</v>
      </c>
      <c r="F420" s="118">
        <v>32.26</v>
      </c>
      <c r="G420" s="119">
        <f t="shared" si="12"/>
        <v>15.16</v>
      </c>
      <c r="H420" s="119">
        <f t="shared" si="13"/>
        <v>20.86</v>
      </c>
    </row>
    <row r="421" spans="2:8" x14ac:dyDescent="0.2">
      <c r="B421" s="149"/>
      <c r="C421" s="33" t="s">
        <v>35</v>
      </c>
      <c r="D421" s="117">
        <v>0</v>
      </c>
      <c r="E421" s="117">
        <v>0</v>
      </c>
      <c r="F421" s="118">
        <v>50.33</v>
      </c>
      <c r="G421" s="119">
        <f t="shared" si="12"/>
        <v>0</v>
      </c>
      <c r="H421" s="119">
        <f t="shared" si="13"/>
        <v>16.776666666666667</v>
      </c>
    </row>
    <row r="422" spans="2:8" x14ac:dyDescent="0.2">
      <c r="B422" s="149"/>
      <c r="C422" s="33" t="s">
        <v>36</v>
      </c>
      <c r="D422" s="117">
        <v>0.72</v>
      </c>
      <c r="E422" s="117">
        <v>2.82</v>
      </c>
      <c r="F422" s="118">
        <v>39.549999999999997</v>
      </c>
      <c r="G422" s="119">
        <f t="shared" si="12"/>
        <v>1.77</v>
      </c>
      <c r="H422" s="119">
        <f t="shared" si="13"/>
        <v>14.363333333333332</v>
      </c>
    </row>
    <row r="423" spans="2:8" x14ac:dyDescent="0.2">
      <c r="B423" s="150"/>
      <c r="C423" s="33" t="s">
        <v>37</v>
      </c>
      <c r="D423" s="117">
        <v>0</v>
      </c>
      <c r="E423" s="117">
        <v>3.96</v>
      </c>
      <c r="F423" s="118">
        <v>0</v>
      </c>
      <c r="G423" s="119">
        <f t="shared" si="12"/>
        <v>1.98</v>
      </c>
      <c r="H423" s="119">
        <f t="shared" si="13"/>
        <v>1.32</v>
      </c>
    </row>
    <row r="424" spans="2:8" x14ac:dyDescent="0.2">
      <c r="B424" s="148" t="s">
        <v>193</v>
      </c>
      <c r="C424" s="33" t="s">
        <v>34</v>
      </c>
      <c r="D424" s="117">
        <v>121.04</v>
      </c>
      <c r="E424" s="117">
        <v>332.31</v>
      </c>
      <c r="F424" s="118">
        <v>224.46</v>
      </c>
      <c r="G424" s="119">
        <f t="shared" si="12"/>
        <v>226.67500000000001</v>
      </c>
      <c r="H424" s="119">
        <f t="shared" si="13"/>
        <v>225.9366666666667</v>
      </c>
    </row>
    <row r="425" spans="2:8" x14ac:dyDescent="0.2">
      <c r="B425" s="149"/>
      <c r="C425" s="33" t="s">
        <v>35</v>
      </c>
      <c r="D425" s="117">
        <v>357.44</v>
      </c>
      <c r="E425" s="117">
        <v>1371.59</v>
      </c>
      <c r="F425" s="118">
        <v>393.67</v>
      </c>
      <c r="G425" s="119">
        <f t="shared" si="12"/>
        <v>864.51499999999999</v>
      </c>
      <c r="H425" s="119">
        <f t="shared" si="13"/>
        <v>707.56666666666661</v>
      </c>
    </row>
    <row r="426" spans="2:8" x14ac:dyDescent="0.2">
      <c r="B426" s="149"/>
      <c r="C426" s="33" t="s">
        <v>36</v>
      </c>
      <c r="D426" s="117">
        <v>30.48</v>
      </c>
      <c r="E426" s="117">
        <v>66.55</v>
      </c>
      <c r="F426" s="118">
        <v>102.59</v>
      </c>
      <c r="G426" s="119">
        <f t="shared" si="12"/>
        <v>48.515000000000001</v>
      </c>
      <c r="H426" s="119">
        <f t="shared" si="13"/>
        <v>66.540000000000006</v>
      </c>
    </row>
    <row r="427" spans="2:8" x14ac:dyDescent="0.2">
      <c r="B427" s="150"/>
      <c r="C427" s="33" t="s">
        <v>37</v>
      </c>
      <c r="D427" s="117">
        <v>0.8</v>
      </c>
      <c r="E427" s="117">
        <v>169.98</v>
      </c>
      <c r="F427" s="118">
        <v>1.88</v>
      </c>
      <c r="G427" s="119">
        <f t="shared" si="12"/>
        <v>85.39</v>
      </c>
      <c r="H427" s="119">
        <f t="shared" si="13"/>
        <v>57.553333333333335</v>
      </c>
    </row>
    <row r="428" spans="2:8" x14ac:dyDescent="0.2">
      <c r="B428" s="148" t="s">
        <v>194</v>
      </c>
      <c r="C428" s="33" t="s">
        <v>34</v>
      </c>
      <c r="D428" s="117">
        <v>0</v>
      </c>
      <c r="E428" s="117">
        <v>0</v>
      </c>
      <c r="F428" s="118">
        <v>0</v>
      </c>
      <c r="G428" s="119">
        <f t="shared" si="12"/>
        <v>0</v>
      </c>
      <c r="H428" s="119">
        <f t="shared" si="13"/>
        <v>0</v>
      </c>
    </row>
    <row r="429" spans="2:8" x14ac:dyDescent="0.2">
      <c r="B429" s="149"/>
      <c r="C429" s="33" t="s">
        <v>35</v>
      </c>
      <c r="D429" s="117">
        <v>0</v>
      </c>
      <c r="E429" s="117">
        <v>0</v>
      </c>
      <c r="F429" s="118">
        <v>0</v>
      </c>
      <c r="G429" s="119">
        <f t="shared" si="12"/>
        <v>0</v>
      </c>
      <c r="H429" s="119">
        <f t="shared" si="13"/>
        <v>0</v>
      </c>
    </row>
    <row r="430" spans="2:8" x14ac:dyDescent="0.2">
      <c r="B430" s="149"/>
      <c r="C430" s="33" t="s">
        <v>36</v>
      </c>
      <c r="D430" s="117">
        <v>0</v>
      </c>
      <c r="E430" s="117">
        <v>0</v>
      </c>
      <c r="F430" s="118">
        <v>0</v>
      </c>
      <c r="G430" s="119">
        <f t="shared" si="12"/>
        <v>0</v>
      </c>
      <c r="H430" s="119">
        <f t="shared" si="13"/>
        <v>0</v>
      </c>
    </row>
    <row r="431" spans="2:8" x14ac:dyDescent="0.2">
      <c r="B431" s="150"/>
      <c r="C431" s="33" t="s">
        <v>37</v>
      </c>
      <c r="D431" s="117">
        <v>0</v>
      </c>
      <c r="E431" s="117">
        <v>0</v>
      </c>
      <c r="F431" s="118">
        <v>0</v>
      </c>
      <c r="G431" s="119">
        <f t="shared" si="12"/>
        <v>0</v>
      </c>
      <c r="H431" s="119">
        <f t="shared" si="13"/>
        <v>0</v>
      </c>
    </row>
    <row r="432" spans="2:8" x14ac:dyDescent="0.2">
      <c r="B432" s="148" t="s">
        <v>195</v>
      </c>
      <c r="C432" s="33" t="s">
        <v>34</v>
      </c>
      <c r="D432" s="117">
        <v>1.51</v>
      </c>
      <c r="E432" s="117">
        <v>0</v>
      </c>
      <c r="F432" s="118">
        <v>3.02</v>
      </c>
      <c r="G432" s="119">
        <f t="shared" si="12"/>
        <v>0.755</v>
      </c>
      <c r="H432" s="119">
        <f t="shared" si="13"/>
        <v>1.51</v>
      </c>
    </row>
    <row r="433" spans="2:8" x14ac:dyDescent="0.2">
      <c r="B433" s="149"/>
      <c r="C433" s="33" t="s">
        <v>35</v>
      </c>
      <c r="D433" s="117">
        <v>5.84</v>
      </c>
      <c r="E433" s="117">
        <v>6.33</v>
      </c>
      <c r="F433" s="118">
        <v>0</v>
      </c>
      <c r="G433" s="119">
        <f t="shared" si="12"/>
        <v>6.085</v>
      </c>
      <c r="H433" s="119">
        <f t="shared" si="13"/>
        <v>4.0566666666666666</v>
      </c>
    </row>
    <row r="434" spans="2:8" x14ac:dyDescent="0.2">
      <c r="B434" s="149"/>
      <c r="C434" s="33" t="s">
        <v>36</v>
      </c>
      <c r="D434" s="117">
        <v>3.73</v>
      </c>
      <c r="E434" s="117">
        <v>0.23</v>
      </c>
      <c r="F434" s="118">
        <v>0.43</v>
      </c>
      <c r="G434" s="119">
        <f t="shared" si="12"/>
        <v>1.98</v>
      </c>
      <c r="H434" s="119">
        <f t="shared" si="13"/>
        <v>1.4633333333333332</v>
      </c>
    </row>
    <row r="435" spans="2:8" x14ac:dyDescent="0.2">
      <c r="B435" s="150"/>
      <c r="C435" s="33" t="s">
        <v>37</v>
      </c>
      <c r="D435" s="117">
        <v>0</v>
      </c>
      <c r="E435" s="117">
        <v>50.74</v>
      </c>
      <c r="F435" s="118">
        <v>0</v>
      </c>
      <c r="G435" s="119">
        <f t="shared" si="12"/>
        <v>25.37</v>
      </c>
      <c r="H435" s="119">
        <f t="shared" si="13"/>
        <v>16.913333333333334</v>
      </c>
    </row>
    <row r="436" spans="2:8" x14ac:dyDescent="0.2">
      <c r="B436" s="148" t="s">
        <v>196</v>
      </c>
      <c r="C436" s="33" t="s">
        <v>34</v>
      </c>
      <c r="D436" s="117">
        <v>0.15</v>
      </c>
      <c r="E436" s="117">
        <v>0.91</v>
      </c>
      <c r="F436" s="118">
        <v>2.33</v>
      </c>
      <c r="G436" s="119">
        <f t="shared" si="12"/>
        <v>0.53</v>
      </c>
      <c r="H436" s="119">
        <f t="shared" si="13"/>
        <v>1.1300000000000001</v>
      </c>
    </row>
    <row r="437" spans="2:8" x14ac:dyDescent="0.2">
      <c r="B437" s="149"/>
      <c r="C437" s="33" t="s">
        <v>35</v>
      </c>
      <c r="D437" s="117">
        <v>0.56999999999999995</v>
      </c>
      <c r="E437" s="117">
        <v>0.16</v>
      </c>
      <c r="F437" s="118">
        <v>0</v>
      </c>
      <c r="G437" s="119">
        <f t="shared" si="12"/>
        <v>0.36499999999999999</v>
      </c>
      <c r="H437" s="119">
        <f t="shared" si="13"/>
        <v>0.24333333333333332</v>
      </c>
    </row>
    <row r="438" spans="2:8" x14ac:dyDescent="0.2">
      <c r="B438" s="149"/>
      <c r="C438" s="33" t="s">
        <v>36</v>
      </c>
      <c r="D438" s="117">
        <v>15.28</v>
      </c>
      <c r="E438" s="117">
        <v>13.22</v>
      </c>
      <c r="F438" s="118">
        <v>7.41</v>
      </c>
      <c r="G438" s="119">
        <f t="shared" si="12"/>
        <v>14.25</v>
      </c>
      <c r="H438" s="119">
        <f t="shared" si="13"/>
        <v>11.969999999999999</v>
      </c>
    </row>
    <row r="439" spans="2:8" x14ac:dyDescent="0.2">
      <c r="B439" s="150"/>
      <c r="C439" s="33" t="s">
        <v>37</v>
      </c>
      <c r="D439" s="117">
        <v>0.05</v>
      </c>
      <c r="E439" s="117">
        <v>69.36</v>
      </c>
      <c r="F439" s="118">
        <v>3.73</v>
      </c>
      <c r="G439" s="119">
        <f t="shared" si="12"/>
        <v>34.704999999999998</v>
      </c>
      <c r="H439" s="119">
        <f t="shared" si="13"/>
        <v>24.38</v>
      </c>
    </row>
    <row r="440" spans="2:8" x14ac:dyDescent="0.2">
      <c r="B440" s="148" t="s">
        <v>197</v>
      </c>
      <c r="C440" s="33" t="s">
        <v>34</v>
      </c>
      <c r="D440" s="117">
        <v>1.36</v>
      </c>
      <c r="E440" s="117">
        <v>1.4</v>
      </c>
      <c r="F440" s="118">
        <v>5.87</v>
      </c>
      <c r="G440" s="119">
        <f t="shared" si="12"/>
        <v>1.38</v>
      </c>
      <c r="H440" s="119">
        <f t="shared" si="13"/>
        <v>2.8766666666666665</v>
      </c>
    </row>
    <row r="441" spans="2:8" x14ac:dyDescent="0.2">
      <c r="B441" s="149"/>
      <c r="C441" s="33" t="s">
        <v>35</v>
      </c>
      <c r="D441" s="117">
        <v>0</v>
      </c>
      <c r="E441" s="117">
        <v>0.14000000000000001</v>
      </c>
      <c r="F441" s="118">
        <v>0</v>
      </c>
      <c r="G441" s="119">
        <f t="shared" si="12"/>
        <v>7.0000000000000007E-2</v>
      </c>
      <c r="H441" s="119">
        <f t="shared" si="13"/>
        <v>4.6666666666666669E-2</v>
      </c>
    </row>
    <row r="442" spans="2:8" x14ac:dyDescent="0.2">
      <c r="B442" s="149"/>
      <c r="C442" s="33" t="s">
        <v>36</v>
      </c>
      <c r="D442" s="117">
        <v>51.05</v>
      </c>
      <c r="E442" s="117">
        <v>72.599999999999994</v>
      </c>
      <c r="F442" s="118">
        <v>35.43</v>
      </c>
      <c r="G442" s="119">
        <f t="shared" si="12"/>
        <v>61.824999999999996</v>
      </c>
      <c r="H442" s="119">
        <f t="shared" si="13"/>
        <v>53.026666666666664</v>
      </c>
    </row>
    <row r="443" spans="2:8" x14ac:dyDescent="0.2">
      <c r="B443" s="150"/>
      <c r="C443" s="33" t="s">
        <v>37</v>
      </c>
      <c r="D443" s="117">
        <v>0</v>
      </c>
      <c r="E443" s="117">
        <v>23.09</v>
      </c>
      <c r="F443" s="118">
        <v>0</v>
      </c>
      <c r="G443" s="119">
        <f t="shared" si="12"/>
        <v>11.545</v>
      </c>
      <c r="H443" s="119">
        <f t="shared" si="13"/>
        <v>7.6966666666666663</v>
      </c>
    </row>
    <row r="444" spans="2:8" x14ac:dyDescent="0.2">
      <c r="B444" s="148" t="s">
        <v>198</v>
      </c>
      <c r="C444" s="33" t="s">
        <v>34</v>
      </c>
      <c r="D444" s="117">
        <v>0</v>
      </c>
      <c r="E444" s="117">
        <v>0</v>
      </c>
      <c r="F444" s="118">
        <v>15.42</v>
      </c>
      <c r="G444" s="119">
        <f t="shared" si="12"/>
        <v>0</v>
      </c>
      <c r="H444" s="119">
        <f t="shared" si="13"/>
        <v>5.14</v>
      </c>
    </row>
    <row r="445" spans="2:8" x14ac:dyDescent="0.2">
      <c r="B445" s="149"/>
      <c r="C445" s="33" t="s">
        <v>35</v>
      </c>
      <c r="D445" s="117">
        <v>0</v>
      </c>
      <c r="E445" s="117">
        <v>0</v>
      </c>
      <c r="F445" s="118">
        <v>0</v>
      </c>
      <c r="G445" s="119">
        <f t="shared" si="12"/>
        <v>0</v>
      </c>
      <c r="H445" s="119">
        <f t="shared" si="13"/>
        <v>0</v>
      </c>
    </row>
    <row r="446" spans="2:8" x14ac:dyDescent="0.2">
      <c r="B446" s="149"/>
      <c r="C446" s="33" t="s">
        <v>36</v>
      </c>
      <c r="D446" s="117">
        <v>5.44</v>
      </c>
      <c r="E446" s="117">
        <v>65.52</v>
      </c>
      <c r="F446" s="118">
        <v>9.1</v>
      </c>
      <c r="G446" s="119">
        <f t="shared" si="12"/>
        <v>35.479999999999997</v>
      </c>
      <c r="H446" s="119">
        <f t="shared" si="13"/>
        <v>26.686666666666664</v>
      </c>
    </row>
    <row r="447" spans="2:8" x14ac:dyDescent="0.2">
      <c r="B447" s="150"/>
      <c r="C447" s="33" t="s">
        <v>37</v>
      </c>
      <c r="D447" s="117">
        <v>0</v>
      </c>
      <c r="E447" s="117">
        <v>0</v>
      </c>
      <c r="F447" s="118">
        <v>0</v>
      </c>
      <c r="G447" s="119">
        <f t="shared" si="12"/>
        <v>0</v>
      </c>
      <c r="H447" s="119">
        <f t="shared" si="13"/>
        <v>0</v>
      </c>
    </row>
    <row r="448" spans="2:8" x14ac:dyDescent="0.2">
      <c r="B448" s="148" t="s">
        <v>199</v>
      </c>
      <c r="C448" s="33" t="s">
        <v>34</v>
      </c>
      <c r="D448" s="117">
        <v>0</v>
      </c>
      <c r="E448" s="117">
        <v>0</v>
      </c>
      <c r="F448" s="118">
        <v>0</v>
      </c>
      <c r="G448" s="119">
        <f t="shared" si="12"/>
        <v>0</v>
      </c>
      <c r="H448" s="119">
        <f t="shared" si="13"/>
        <v>0</v>
      </c>
    </row>
    <row r="449" spans="2:8" x14ac:dyDescent="0.2">
      <c r="B449" s="149"/>
      <c r="C449" s="33" t="s">
        <v>35</v>
      </c>
      <c r="D449" s="117">
        <v>0</v>
      </c>
      <c r="E449" s="117">
        <v>0</v>
      </c>
      <c r="F449" s="118">
        <v>0</v>
      </c>
      <c r="G449" s="119">
        <f t="shared" si="12"/>
        <v>0</v>
      </c>
      <c r="H449" s="119">
        <f t="shared" si="13"/>
        <v>0</v>
      </c>
    </row>
    <row r="450" spans="2:8" x14ac:dyDescent="0.2">
      <c r="B450" s="149"/>
      <c r="C450" s="33" t="s">
        <v>36</v>
      </c>
      <c r="D450" s="117">
        <v>0</v>
      </c>
      <c r="E450" s="117">
        <v>0</v>
      </c>
      <c r="F450" s="118">
        <v>0</v>
      </c>
      <c r="G450" s="119">
        <f t="shared" si="12"/>
        <v>0</v>
      </c>
      <c r="H450" s="119">
        <f t="shared" si="13"/>
        <v>0</v>
      </c>
    </row>
    <row r="451" spans="2:8" x14ac:dyDescent="0.2">
      <c r="B451" s="150"/>
      <c r="C451" s="33" t="s">
        <v>37</v>
      </c>
      <c r="D451" s="117">
        <v>0</v>
      </c>
      <c r="E451" s="117">
        <v>0</v>
      </c>
      <c r="F451" s="118">
        <v>0</v>
      </c>
      <c r="G451" s="119">
        <f t="shared" si="12"/>
        <v>0</v>
      </c>
      <c r="H451" s="119">
        <f t="shared" si="13"/>
        <v>0</v>
      </c>
    </row>
    <row r="452" spans="2:8" x14ac:dyDescent="0.2">
      <c r="B452" s="148" t="s">
        <v>200</v>
      </c>
      <c r="C452" s="33" t="s">
        <v>34</v>
      </c>
      <c r="D452" s="117">
        <v>10.38</v>
      </c>
      <c r="E452" s="117">
        <v>2.72</v>
      </c>
      <c r="F452" s="118">
        <v>7.31</v>
      </c>
      <c r="G452" s="119">
        <f t="shared" si="12"/>
        <v>6.5500000000000007</v>
      </c>
      <c r="H452" s="119">
        <f t="shared" si="13"/>
        <v>6.8033333333333337</v>
      </c>
    </row>
    <row r="453" spans="2:8" x14ac:dyDescent="0.2">
      <c r="B453" s="149"/>
      <c r="C453" s="33" t="s">
        <v>35</v>
      </c>
      <c r="D453" s="117">
        <v>0</v>
      </c>
      <c r="E453" s="117">
        <v>0</v>
      </c>
      <c r="F453" s="118">
        <v>0</v>
      </c>
      <c r="G453" s="119">
        <f t="shared" ref="G453:G516" si="14">AVERAGE(D453:E453)</f>
        <v>0</v>
      </c>
      <c r="H453" s="119">
        <f t="shared" ref="H453:H516" si="15">AVERAGE(D453:F453)</f>
        <v>0</v>
      </c>
    </row>
    <row r="454" spans="2:8" x14ac:dyDescent="0.2">
      <c r="B454" s="149"/>
      <c r="C454" s="33" t="s">
        <v>36</v>
      </c>
      <c r="D454" s="117">
        <v>63.05</v>
      </c>
      <c r="E454" s="117">
        <v>112.09</v>
      </c>
      <c r="F454" s="118">
        <v>148.61000000000001</v>
      </c>
      <c r="G454" s="119">
        <f t="shared" si="14"/>
        <v>87.57</v>
      </c>
      <c r="H454" s="119">
        <f t="shared" si="15"/>
        <v>107.91666666666667</v>
      </c>
    </row>
    <row r="455" spans="2:8" x14ac:dyDescent="0.2">
      <c r="B455" s="150"/>
      <c r="C455" s="33" t="s">
        <v>37</v>
      </c>
      <c r="D455" s="117">
        <v>0</v>
      </c>
      <c r="E455" s="117">
        <v>0</v>
      </c>
      <c r="F455" s="118">
        <v>189.53</v>
      </c>
      <c r="G455" s="119">
        <f t="shared" si="14"/>
        <v>0</v>
      </c>
      <c r="H455" s="119">
        <f t="shared" si="15"/>
        <v>63.176666666666669</v>
      </c>
    </row>
    <row r="456" spans="2:8" x14ac:dyDescent="0.2">
      <c r="B456" s="148" t="s">
        <v>201</v>
      </c>
      <c r="C456" s="33" t="s">
        <v>34</v>
      </c>
      <c r="D456" s="117">
        <v>42.41</v>
      </c>
      <c r="E456" s="117">
        <v>51.84</v>
      </c>
      <c r="F456" s="118">
        <v>151.37</v>
      </c>
      <c r="G456" s="119">
        <f t="shared" si="14"/>
        <v>47.125</v>
      </c>
      <c r="H456" s="119">
        <f t="shared" si="15"/>
        <v>81.873333333333335</v>
      </c>
    </row>
    <row r="457" spans="2:8" x14ac:dyDescent="0.2">
      <c r="B457" s="149"/>
      <c r="C457" s="33" t="s">
        <v>35</v>
      </c>
      <c r="D457" s="117">
        <v>456.36</v>
      </c>
      <c r="E457" s="117">
        <v>348.07</v>
      </c>
      <c r="F457" s="118">
        <v>11.7</v>
      </c>
      <c r="G457" s="119">
        <f t="shared" si="14"/>
        <v>402.21500000000003</v>
      </c>
      <c r="H457" s="119">
        <f t="shared" si="15"/>
        <v>272.04333333333335</v>
      </c>
    </row>
    <row r="458" spans="2:8" x14ac:dyDescent="0.2">
      <c r="B458" s="149"/>
      <c r="C458" s="33" t="s">
        <v>36</v>
      </c>
      <c r="D458" s="117">
        <v>5.31</v>
      </c>
      <c r="E458" s="117">
        <v>13.79</v>
      </c>
      <c r="F458" s="118">
        <v>116.68</v>
      </c>
      <c r="G458" s="119">
        <f t="shared" si="14"/>
        <v>9.5499999999999989</v>
      </c>
      <c r="H458" s="119">
        <f t="shared" si="15"/>
        <v>45.26</v>
      </c>
    </row>
    <row r="459" spans="2:8" x14ac:dyDescent="0.2">
      <c r="B459" s="150"/>
      <c r="C459" s="33" t="s">
        <v>37</v>
      </c>
      <c r="D459" s="117">
        <v>0</v>
      </c>
      <c r="E459" s="117">
        <v>28.24</v>
      </c>
      <c r="F459" s="118">
        <v>0</v>
      </c>
      <c r="G459" s="119">
        <f t="shared" si="14"/>
        <v>14.12</v>
      </c>
      <c r="H459" s="119">
        <f t="shared" si="15"/>
        <v>9.4133333333333322</v>
      </c>
    </row>
    <row r="460" spans="2:8" x14ac:dyDescent="0.2">
      <c r="B460" s="148" t="s">
        <v>202</v>
      </c>
      <c r="C460" s="33" t="s">
        <v>34</v>
      </c>
      <c r="D460" s="117">
        <v>27.93</v>
      </c>
      <c r="E460" s="117">
        <v>60.25</v>
      </c>
      <c r="F460" s="118">
        <v>43.56</v>
      </c>
      <c r="G460" s="119">
        <f t="shared" si="14"/>
        <v>44.09</v>
      </c>
      <c r="H460" s="119">
        <f t="shared" si="15"/>
        <v>43.913333333333334</v>
      </c>
    </row>
    <row r="461" spans="2:8" x14ac:dyDescent="0.2">
      <c r="B461" s="149"/>
      <c r="C461" s="33" t="s">
        <v>35</v>
      </c>
      <c r="D461" s="117">
        <v>88.82</v>
      </c>
      <c r="E461" s="117">
        <v>30.3</v>
      </c>
      <c r="F461" s="118">
        <v>15.62</v>
      </c>
      <c r="G461" s="119">
        <f t="shared" si="14"/>
        <v>59.559999999999995</v>
      </c>
      <c r="H461" s="119">
        <f t="shared" si="15"/>
        <v>44.913333333333327</v>
      </c>
    </row>
    <row r="462" spans="2:8" x14ac:dyDescent="0.2">
      <c r="B462" s="149"/>
      <c r="C462" s="33" t="s">
        <v>36</v>
      </c>
      <c r="D462" s="117">
        <v>21.15</v>
      </c>
      <c r="E462" s="117">
        <v>39.11</v>
      </c>
      <c r="F462" s="118">
        <v>31.62</v>
      </c>
      <c r="G462" s="119">
        <f t="shared" si="14"/>
        <v>30.13</v>
      </c>
      <c r="H462" s="119">
        <f t="shared" si="15"/>
        <v>30.626666666666665</v>
      </c>
    </row>
    <row r="463" spans="2:8" x14ac:dyDescent="0.2">
      <c r="B463" s="150"/>
      <c r="C463" s="33" t="s">
        <v>37</v>
      </c>
      <c r="D463" s="117">
        <v>0</v>
      </c>
      <c r="E463" s="117">
        <v>0</v>
      </c>
      <c r="F463" s="118">
        <v>172.76</v>
      </c>
      <c r="G463" s="119">
        <f t="shared" si="14"/>
        <v>0</v>
      </c>
      <c r="H463" s="119">
        <f t="shared" si="15"/>
        <v>57.586666666666666</v>
      </c>
    </row>
    <row r="464" spans="2:8" x14ac:dyDescent="0.2">
      <c r="B464" s="148" t="s">
        <v>203</v>
      </c>
      <c r="C464" s="33" t="s">
        <v>34</v>
      </c>
      <c r="D464" s="117">
        <v>47.77</v>
      </c>
      <c r="E464" s="117">
        <v>20.76</v>
      </c>
      <c r="F464" s="118">
        <v>412.1</v>
      </c>
      <c r="G464" s="119">
        <f t="shared" si="14"/>
        <v>34.265000000000001</v>
      </c>
      <c r="H464" s="119">
        <f t="shared" si="15"/>
        <v>160.21</v>
      </c>
    </row>
    <row r="465" spans="2:8" x14ac:dyDescent="0.2">
      <c r="B465" s="149"/>
      <c r="C465" s="33" t="s">
        <v>35</v>
      </c>
      <c r="D465" s="117">
        <v>0</v>
      </c>
      <c r="E465" s="117">
        <v>0</v>
      </c>
      <c r="F465" s="118">
        <v>3.12</v>
      </c>
      <c r="G465" s="119">
        <f t="shared" si="14"/>
        <v>0</v>
      </c>
      <c r="H465" s="119">
        <f t="shared" si="15"/>
        <v>1.04</v>
      </c>
    </row>
    <row r="466" spans="2:8" x14ac:dyDescent="0.2">
      <c r="B466" s="149"/>
      <c r="C466" s="33" t="s">
        <v>36</v>
      </c>
      <c r="D466" s="117">
        <v>5.92</v>
      </c>
      <c r="E466" s="117">
        <v>5.7</v>
      </c>
      <c r="F466" s="118">
        <v>74.16</v>
      </c>
      <c r="G466" s="119">
        <f t="shared" si="14"/>
        <v>5.8100000000000005</v>
      </c>
      <c r="H466" s="119">
        <f t="shared" si="15"/>
        <v>28.593333333333334</v>
      </c>
    </row>
    <row r="467" spans="2:8" x14ac:dyDescent="0.2">
      <c r="B467" s="150"/>
      <c r="C467" s="33" t="s">
        <v>37</v>
      </c>
      <c r="D467" s="117">
        <v>0</v>
      </c>
      <c r="E467" s="117">
        <v>0</v>
      </c>
      <c r="F467" s="118">
        <v>0</v>
      </c>
      <c r="G467" s="119">
        <f t="shared" si="14"/>
        <v>0</v>
      </c>
      <c r="H467" s="119">
        <f t="shared" si="15"/>
        <v>0</v>
      </c>
    </row>
    <row r="468" spans="2:8" x14ac:dyDescent="0.2">
      <c r="B468" s="148" t="s">
        <v>204</v>
      </c>
      <c r="C468" s="33" t="s">
        <v>34</v>
      </c>
      <c r="D468" s="117">
        <v>17.03</v>
      </c>
      <c r="E468" s="117">
        <v>11.16</v>
      </c>
      <c r="F468" s="118">
        <v>53.37</v>
      </c>
      <c r="G468" s="119">
        <f t="shared" si="14"/>
        <v>14.095000000000001</v>
      </c>
      <c r="H468" s="119">
        <f t="shared" si="15"/>
        <v>27.186666666666667</v>
      </c>
    </row>
    <row r="469" spans="2:8" x14ac:dyDescent="0.2">
      <c r="B469" s="149"/>
      <c r="C469" s="33" t="s">
        <v>35</v>
      </c>
      <c r="D469" s="117">
        <v>77.63</v>
      </c>
      <c r="E469" s="117">
        <v>168.32</v>
      </c>
      <c r="F469" s="118">
        <v>59.51</v>
      </c>
      <c r="G469" s="119">
        <f t="shared" si="14"/>
        <v>122.97499999999999</v>
      </c>
      <c r="H469" s="119">
        <f t="shared" si="15"/>
        <v>101.82</v>
      </c>
    </row>
    <row r="470" spans="2:8" x14ac:dyDescent="0.2">
      <c r="B470" s="149"/>
      <c r="C470" s="33" t="s">
        <v>36</v>
      </c>
      <c r="D470" s="117">
        <v>2.0499999999999998</v>
      </c>
      <c r="E470" s="117">
        <v>3.34</v>
      </c>
      <c r="F470" s="118">
        <v>22.88</v>
      </c>
      <c r="G470" s="119">
        <f t="shared" si="14"/>
        <v>2.6949999999999998</v>
      </c>
      <c r="H470" s="119">
        <f t="shared" si="15"/>
        <v>9.4233333333333338</v>
      </c>
    </row>
    <row r="471" spans="2:8" x14ac:dyDescent="0.2">
      <c r="B471" s="150"/>
      <c r="C471" s="33" t="s">
        <v>37</v>
      </c>
      <c r="D471" s="117">
        <v>0</v>
      </c>
      <c r="E471" s="117">
        <v>0</v>
      </c>
      <c r="F471" s="118">
        <v>0</v>
      </c>
      <c r="G471" s="119">
        <f t="shared" si="14"/>
        <v>0</v>
      </c>
      <c r="H471" s="119">
        <f t="shared" si="15"/>
        <v>0</v>
      </c>
    </row>
    <row r="472" spans="2:8" x14ac:dyDescent="0.2">
      <c r="B472" s="148" t="s">
        <v>205</v>
      </c>
      <c r="C472" s="33" t="s">
        <v>34</v>
      </c>
      <c r="D472" s="117">
        <v>110.72</v>
      </c>
      <c r="E472" s="117">
        <v>235.03</v>
      </c>
      <c r="F472" s="118">
        <v>246.29</v>
      </c>
      <c r="G472" s="119">
        <f t="shared" si="14"/>
        <v>172.875</v>
      </c>
      <c r="H472" s="119">
        <f t="shared" si="15"/>
        <v>197.34666666666666</v>
      </c>
    </row>
    <row r="473" spans="2:8" x14ac:dyDescent="0.2">
      <c r="B473" s="149"/>
      <c r="C473" s="33" t="s">
        <v>35</v>
      </c>
      <c r="D473" s="117">
        <v>1406.37</v>
      </c>
      <c r="E473" s="117">
        <v>1270.8499999999999</v>
      </c>
      <c r="F473" s="118">
        <v>353.39</v>
      </c>
      <c r="G473" s="119">
        <f t="shared" si="14"/>
        <v>1338.61</v>
      </c>
      <c r="H473" s="119">
        <f t="shared" si="15"/>
        <v>1010.2033333333333</v>
      </c>
    </row>
    <row r="474" spans="2:8" x14ac:dyDescent="0.2">
      <c r="B474" s="149"/>
      <c r="C474" s="33" t="s">
        <v>36</v>
      </c>
      <c r="D474" s="117">
        <v>8.73</v>
      </c>
      <c r="E474" s="117">
        <v>18.18</v>
      </c>
      <c r="F474" s="118">
        <v>69.36</v>
      </c>
      <c r="G474" s="119">
        <f t="shared" si="14"/>
        <v>13.455</v>
      </c>
      <c r="H474" s="119">
        <f t="shared" si="15"/>
        <v>32.089999999999996</v>
      </c>
    </row>
    <row r="475" spans="2:8" x14ac:dyDescent="0.2">
      <c r="B475" s="150"/>
      <c r="C475" s="33" t="s">
        <v>37</v>
      </c>
      <c r="D475" s="117">
        <v>0</v>
      </c>
      <c r="E475" s="117">
        <v>44.16</v>
      </c>
      <c r="F475" s="118">
        <v>3.98</v>
      </c>
      <c r="G475" s="119">
        <f t="shared" si="14"/>
        <v>22.08</v>
      </c>
      <c r="H475" s="119">
        <f t="shared" si="15"/>
        <v>16.046666666666663</v>
      </c>
    </row>
    <row r="476" spans="2:8" x14ac:dyDescent="0.2">
      <c r="B476" s="148" t="s">
        <v>206</v>
      </c>
      <c r="C476" s="33" t="s">
        <v>34</v>
      </c>
      <c r="D476" s="117">
        <v>2143.23</v>
      </c>
      <c r="E476" s="117">
        <v>1361.47</v>
      </c>
      <c r="F476" s="118">
        <v>2737.99</v>
      </c>
      <c r="G476" s="119">
        <f t="shared" si="14"/>
        <v>1752.35</v>
      </c>
      <c r="H476" s="119">
        <f t="shared" si="15"/>
        <v>2080.8966666666665</v>
      </c>
    </row>
    <row r="477" spans="2:8" x14ac:dyDescent="0.2">
      <c r="B477" s="149"/>
      <c r="C477" s="33" t="s">
        <v>35</v>
      </c>
      <c r="D477" s="117">
        <v>0</v>
      </c>
      <c r="E477" s="117">
        <v>0</v>
      </c>
      <c r="F477" s="118">
        <v>4.0199999999999996</v>
      </c>
      <c r="G477" s="119">
        <f t="shared" si="14"/>
        <v>0</v>
      </c>
      <c r="H477" s="119">
        <f t="shared" si="15"/>
        <v>1.3399999999999999</v>
      </c>
    </row>
    <row r="478" spans="2:8" x14ac:dyDescent="0.2">
      <c r="B478" s="149"/>
      <c r="C478" s="33" t="s">
        <v>36</v>
      </c>
      <c r="D478" s="117">
        <v>26.19</v>
      </c>
      <c r="E478" s="117">
        <v>31.51</v>
      </c>
      <c r="F478" s="118">
        <v>228.29</v>
      </c>
      <c r="G478" s="119">
        <f t="shared" si="14"/>
        <v>28.85</v>
      </c>
      <c r="H478" s="119">
        <f t="shared" si="15"/>
        <v>95.33</v>
      </c>
    </row>
    <row r="479" spans="2:8" x14ac:dyDescent="0.2">
      <c r="B479" s="150"/>
      <c r="C479" s="33" t="s">
        <v>37</v>
      </c>
      <c r="D479" s="117">
        <v>0</v>
      </c>
      <c r="E479" s="117">
        <v>0</v>
      </c>
      <c r="F479" s="118">
        <v>0</v>
      </c>
      <c r="G479" s="119">
        <f t="shared" si="14"/>
        <v>0</v>
      </c>
      <c r="H479" s="119">
        <f t="shared" si="15"/>
        <v>0</v>
      </c>
    </row>
    <row r="480" spans="2:8" x14ac:dyDescent="0.2">
      <c r="B480" s="148" t="s">
        <v>207</v>
      </c>
      <c r="C480" s="33" t="s">
        <v>34</v>
      </c>
      <c r="D480" s="117">
        <v>254.01</v>
      </c>
      <c r="E480" s="117">
        <v>317.5</v>
      </c>
      <c r="F480" s="118">
        <v>1015.34</v>
      </c>
      <c r="G480" s="119">
        <f t="shared" si="14"/>
        <v>285.755</v>
      </c>
      <c r="H480" s="119">
        <f t="shared" si="15"/>
        <v>528.94999999999993</v>
      </c>
    </row>
    <row r="481" spans="2:8" x14ac:dyDescent="0.2">
      <c r="B481" s="149"/>
      <c r="C481" s="33" t="s">
        <v>35</v>
      </c>
      <c r="D481" s="117">
        <v>0</v>
      </c>
      <c r="E481" s="117">
        <v>1.3</v>
      </c>
      <c r="F481" s="118">
        <v>6.37</v>
      </c>
      <c r="G481" s="119">
        <f t="shared" si="14"/>
        <v>0.65</v>
      </c>
      <c r="H481" s="119">
        <f t="shared" si="15"/>
        <v>2.5566666666666666</v>
      </c>
    </row>
    <row r="482" spans="2:8" x14ac:dyDescent="0.2">
      <c r="B482" s="149"/>
      <c r="C482" s="33" t="s">
        <v>36</v>
      </c>
      <c r="D482" s="117">
        <v>52.7</v>
      </c>
      <c r="E482" s="117">
        <v>30.53</v>
      </c>
      <c r="F482" s="118">
        <v>91.11</v>
      </c>
      <c r="G482" s="119">
        <f t="shared" si="14"/>
        <v>41.615000000000002</v>
      </c>
      <c r="H482" s="119">
        <f t="shared" si="15"/>
        <v>58.113333333333337</v>
      </c>
    </row>
    <row r="483" spans="2:8" x14ac:dyDescent="0.2">
      <c r="B483" s="150"/>
      <c r="C483" s="33" t="s">
        <v>37</v>
      </c>
      <c r="D483" s="117">
        <v>0</v>
      </c>
      <c r="E483" s="117">
        <v>0</v>
      </c>
      <c r="F483" s="118">
        <v>0</v>
      </c>
      <c r="G483" s="119">
        <f t="shared" si="14"/>
        <v>0</v>
      </c>
      <c r="H483" s="119">
        <f t="shared" si="15"/>
        <v>0</v>
      </c>
    </row>
    <row r="484" spans="2:8" x14ac:dyDescent="0.2">
      <c r="B484" s="148" t="s">
        <v>208</v>
      </c>
      <c r="C484" s="33" t="s">
        <v>34</v>
      </c>
      <c r="D484" s="117">
        <v>251.19</v>
      </c>
      <c r="E484" s="117">
        <v>123.57</v>
      </c>
      <c r="F484" s="118">
        <v>694.76</v>
      </c>
      <c r="G484" s="119">
        <f t="shared" si="14"/>
        <v>187.38</v>
      </c>
      <c r="H484" s="119">
        <f t="shared" si="15"/>
        <v>356.50666666666666</v>
      </c>
    </row>
    <row r="485" spans="2:8" x14ac:dyDescent="0.2">
      <c r="B485" s="149"/>
      <c r="C485" s="33" t="s">
        <v>35</v>
      </c>
      <c r="D485" s="117">
        <v>112.52</v>
      </c>
      <c r="E485" s="117">
        <v>158.46</v>
      </c>
      <c r="F485" s="118">
        <v>52.54</v>
      </c>
      <c r="G485" s="119">
        <f t="shared" si="14"/>
        <v>135.49</v>
      </c>
      <c r="H485" s="119">
        <f t="shared" si="15"/>
        <v>107.84000000000002</v>
      </c>
    </row>
    <row r="486" spans="2:8" x14ac:dyDescent="0.2">
      <c r="B486" s="149"/>
      <c r="C486" s="33" t="s">
        <v>36</v>
      </c>
      <c r="D486" s="117">
        <v>105.67</v>
      </c>
      <c r="E486" s="117">
        <v>116.7</v>
      </c>
      <c r="F486" s="118">
        <v>475.81</v>
      </c>
      <c r="G486" s="119">
        <f t="shared" si="14"/>
        <v>111.185</v>
      </c>
      <c r="H486" s="119">
        <f t="shared" si="15"/>
        <v>232.72666666666669</v>
      </c>
    </row>
    <row r="487" spans="2:8" x14ac:dyDescent="0.2">
      <c r="B487" s="150"/>
      <c r="C487" s="33" t="s">
        <v>37</v>
      </c>
      <c r="D487" s="117">
        <v>1331.76</v>
      </c>
      <c r="E487" s="117">
        <v>2681.1</v>
      </c>
      <c r="F487" s="118">
        <v>19.93</v>
      </c>
      <c r="G487" s="119">
        <f t="shared" si="14"/>
        <v>2006.4299999999998</v>
      </c>
      <c r="H487" s="119">
        <f t="shared" si="15"/>
        <v>1344.2633333333331</v>
      </c>
    </row>
    <row r="488" spans="2:8" x14ac:dyDescent="0.2">
      <c r="B488" s="148" t="s">
        <v>209</v>
      </c>
      <c r="C488" s="33" t="s">
        <v>34</v>
      </c>
      <c r="D488" s="117">
        <v>0</v>
      </c>
      <c r="E488" s="117">
        <v>0</v>
      </c>
      <c r="F488" s="118">
        <v>0</v>
      </c>
      <c r="G488" s="119">
        <f t="shared" si="14"/>
        <v>0</v>
      </c>
      <c r="H488" s="119">
        <f t="shared" si="15"/>
        <v>0</v>
      </c>
    </row>
    <row r="489" spans="2:8" x14ac:dyDescent="0.2">
      <c r="B489" s="149"/>
      <c r="C489" s="33" t="s">
        <v>35</v>
      </c>
      <c r="D489" s="117">
        <v>0</v>
      </c>
      <c r="E489" s="117">
        <v>0</v>
      </c>
      <c r="F489" s="118">
        <v>0</v>
      </c>
      <c r="G489" s="119">
        <f t="shared" si="14"/>
        <v>0</v>
      </c>
      <c r="H489" s="119">
        <f t="shared" si="15"/>
        <v>0</v>
      </c>
    </row>
    <row r="490" spans="2:8" x14ac:dyDescent="0.2">
      <c r="B490" s="149"/>
      <c r="C490" s="33" t="s">
        <v>36</v>
      </c>
      <c r="D490" s="117">
        <v>0</v>
      </c>
      <c r="E490" s="117">
        <v>0</v>
      </c>
      <c r="F490" s="118">
        <v>0</v>
      </c>
      <c r="G490" s="119">
        <f t="shared" si="14"/>
        <v>0</v>
      </c>
      <c r="H490" s="119">
        <f t="shared" si="15"/>
        <v>0</v>
      </c>
    </row>
    <row r="491" spans="2:8" x14ac:dyDescent="0.2">
      <c r="B491" s="150"/>
      <c r="C491" s="33" t="s">
        <v>37</v>
      </c>
      <c r="D491" s="117">
        <v>0</v>
      </c>
      <c r="E491" s="117">
        <v>0</v>
      </c>
      <c r="F491" s="118">
        <v>0</v>
      </c>
      <c r="G491" s="119">
        <f t="shared" si="14"/>
        <v>0</v>
      </c>
      <c r="H491" s="119">
        <f t="shared" si="15"/>
        <v>0</v>
      </c>
    </row>
    <row r="492" spans="2:8" x14ac:dyDescent="0.2">
      <c r="B492" s="148" t="s">
        <v>210</v>
      </c>
      <c r="C492" s="33" t="s">
        <v>34</v>
      </c>
      <c r="D492" s="117">
        <v>15.9</v>
      </c>
      <c r="E492" s="117">
        <v>16.809999999999999</v>
      </c>
      <c r="F492" s="118">
        <v>52.54</v>
      </c>
      <c r="G492" s="119">
        <f t="shared" si="14"/>
        <v>16.355</v>
      </c>
      <c r="H492" s="119">
        <f t="shared" si="15"/>
        <v>28.416666666666668</v>
      </c>
    </row>
    <row r="493" spans="2:8" x14ac:dyDescent="0.2">
      <c r="B493" s="149"/>
      <c r="C493" s="33" t="s">
        <v>35</v>
      </c>
      <c r="D493" s="117">
        <v>1.46</v>
      </c>
      <c r="E493" s="117">
        <v>0</v>
      </c>
      <c r="F493" s="118">
        <v>0.05</v>
      </c>
      <c r="G493" s="119">
        <f t="shared" si="14"/>
        <v>0.73</v>
      </c>
      <c r="H493" s="119">
        <f t="shared" si="15"/>
        <v>0.5033333333333333</v>
      </c>
    </row>
    <row r="494" spans="2:8" x14ac:dyDescent="0.2">
      <c r="B494" s="149"/>
      <c r="C494" s="33" t="s">
        <v>36</v>
      </c>
      <c r="D494" s="117">
        <v>7.19</v>
      </c>
      <c r="E494" s="117">
        <v>12.43</v>
      </c>
      <c r="F494" s="118">
        <v>8.83</v>
      </c>
      <c r="G494" s="119">
        <f t="shared" si="14"/>
        <v>9.81</v>
      </c>
      <c r="H494" s="119">
        <f t="shared" si="15"/>
        <v>9.4833333333333343</v>
      </c>
    </row>
    <row r="495" spans="2:8" x14ac:dyDescent="0.2">
      <c r="B495" s="150"/>
      <c r="C495" s="33" t="s">
        <v>37</v>
      </c>
      <c r="D495" s="117">
        <v>0</v>
      </c>
      <c r="E495" s="117">
        <v>0</v>
      </c>
      <c r="F495" s="118">
        <v>0</v>
      </c>
      <c r="G495" s="119">
        <f t="shared" si="14"/>
        <v>0</v>
      </c>
      <c r="H495" s="119">
        <f t="shared" si="15"/>
        <v>0</v>
      </c>
    </row>
    <row r="496" spans="2:8" x14ac:dyDescent="0.2">
      <c r="B496" s="148" t="s">
        <v>211</v>
      </c>
      <c r="C496" s="33" t="s">
        <v>34</v>
      </c>
      <c r="D496" s="117">
        <v>268.33</v>
      </c>
      <c r="E496" s="117">
        <v>4454.13</v>
      </c>
      <c r="F496" s="118">
        <v>967.89</v>
      </c>
      <c r="G496" s="119">
        <f t="shared" si="14"/>
        <v>2361.23</v>
      </c>
      <c r="H496" s="119">
        <f t="shared" si="15"/>
        <v>1896.7833333333335</v>
      </c>
    </row>
    <row r="497" spans="2:8" x14ac:dyDescent="0.2">
      <c r="B497" s="149"/>
      <c r="C497" s="33" t="s">
        <v>35</v>
      </c>
      <c r="D497" s="117">
        <v>0</v>
      </c>
      <c r="E497" s="117">
        <v>0.43</v>
      </c>
      <c r="F497" s="118">
        <v>0</v>
      </c>
      <c r="G497" s="119">
        <f t="shared" si="14"/>
        <v>0.215</v>
      </c>
      <c r="H497" s="119">
        <f t="shared" si="15"/>
        <v>0.14333333333333334</v>
      </c>
    </row>
    <row r="498" spans="2:8" x14ac:dyDescent="0.2">
      <c r="B498" s="149"/>
      <c r="C498" s="33" t="s">
        <v>36</v>
      </c>
      <c r="D498" s="117">
        <v>91.23</v>
      </c>
      <c r="E498" s="117">
        <v>250.5</v>
      </c>
      <c r="F498" s="118">
        <v>109.93</v>
      </c>
      <c r="G498" s="119">
        <f t="shared" si="14"/>
        <v>170.86500000000001</v>
      </c>
      <c r="H498" s="119">
        <f t="shared" si="15"/>
        <v>150.55333333333334</v>
      </c>
    </row>
    <row r="499" spans="2:8" x14ac:dyDescent="0.2">
      <c r="B499" s="150"/>
      <c r="C499" s="33" t="s">
        <v>37</v>
      </c>
      <c r="D499" s="117">
        <v>0</v>
      </c>
      <c r="E499" s="117">
        <v>0</v>
      </c>
      <c r="F499" s="118">
        <v>333.07</v>
      </c>
      <c r="G499" s="119">
        <f t="shared" si="14"/>
        <v>0</v>
      </c>
      <c r="H499" s="119">
        <f t="shared" si="15"/>
        <v>111.02333333333333</v>
      </c>
    </row>
    <row r="500" spans="2:8" x14ac:dyDescent="0.2">
      <c r="B500" s="148" t="s">
        <v>212</v>
      </c>
      <c r="C500" s="33" t="s">
        <v>34</v>
      </c>
      <c r="D500" s="117">
        <v>0</v>
      </c>
      <c r="E500" s="117">
        <v>0</v>
      </c>
      <c r="F500" s="118">
        <v>0</v>
      </c>
      <c r="G500" s="119">
        <f t="shared" si="14"/>
        <v>0</v>
      </c>
      <c r="H500" s="119">
        <f t="shared" si="15"/>
        <v>0</v>
      </c>
    </row>
    <row r="501" spans="2:8" x14ac:dyDescent="0.2">
      <c r="B501" s="149"/>
      <c r="C501" s="33" t="s">
        <v>35</v>
      </c>
      <c r="D501" s="117">
        <v>0</v>
      </c>
      <c r="E501" s="117">
        <v>0</v>
      </c>
      <c r="F501" s="118">
        <v>0</v>
      </c>
      <c r="G501" s="119">
        <f t="shared" si="14"/>
        <v>0</v>
      </c>
      <c r="H501" s="119">
        <f t="shared" si="15"/>
        <v>0</v>
      </c>
    </row>
    <row r="502" spans="2:8" x14ac:dyDescent="0.2">
      <c r="B502" s="149"/>
      <c r="C502" s="33" t="s">
        <v>36</v>
      </c>
      <c r="D502" s="117">
        <v>0.12</v>
      </c>
      <c r="E502" s="117">
        <v>0.1</v>
      </c>
      <c r="F502" s="118">
        <v>0</v>
      </c>
      <c r="G502" s="119">
        <f t="shared" si="14"/>
        <v>0.11</v>
      </c>
      <c r="H502" s="119">
        <f t="shared" si="15"/>
        <v>7.3333333333333334E-2</v>
      </c>
    </row>
    <row r="503" spans="2:8" x14ac:dyDescent="0.2">
      <c r="B503" s="150"/>
      <c r="C503" s="33" t="s">
        <v>37</v>
      </c>
      <c r="D503" s="117">
        <v>0</v>
      </c>
      <c r="E503" s="117">
        <v>0</v>
      </c>
      <c r="F503" s="118">
        <v>0</v>
      </c>
      <c r="G503" s="119">
        <f t="shared" si="14"/>
        <v>0</v>
      </c>
      <c r="H503" s="119">
        <f t="shared" si="15"/>
        <v>0</v>
      </c>
    </row>
    <row r="504" spans="2:8" x14ac:dyDescent="0.2">
      <c r="B504" s="148" t="s">
        <v>213</v>
      </c>
      <c r="C504" s="33" t="s">
        <v>34</v>
      </c>
      <c r="D504" s="117">
        <v>14.05</v>
      </c>
      <c r="E504" s="117">
        <v>32.82</v>
      </c>
      <c r="F504" s="118">
        <v>53.79</v>
      </c>
      <c r="G504" s="119">
        <f t="shared" si="14"/>
        <v>23.435000000000002</v>
      </c>
      <c r="H504" s="119">
        <f t="shared" si="15"/>
        <v>33.553333333333335</v>
      </c>
    </row>
    <row r="505" spans="2:8" x14ac:dyDescent="0.2">
      <c r="B505" s="149"/>
      <c r="C505" s="33" t="s">
        <v>35</v>
      </c>
      <c r="D505" s="117">
        <v>138.08000000000001</v>
      </c>
      <c r="E505" s="117">
        <v>342.7</v>
      </c>
      <c r="F505" s="118">
        <v>88.21</v>
      </c>
      <c r="G505" s="119">
        <f t="shared" si="14"/>
        <v>240.39</v>
      </c>
      <c r="H505" s="119">
        <f t="shared" si="15"/>
        <v>189.66333333333333</v>
      </c>
    </row>
    <row r="506" spans="2:8" x14ac:dyDescent="0.2">
      <c r="B506" s="149"/>
      <c r="C506" s="33" t="s">
        <v>36</v>
      </c>
      <c r="D506" s="117">
        <v>27.71</v>
      </c>
      <c r="E506" s="117">
        <v>142.03</v>
      </c>
      <c r="F506" s="118">
        <v>25.44</v>
      </c>
      <c r="G506" s="119">
        <f t="shared" si="14"/>
        <v>84.87</v>
      </c>
      <c r="H506" s="119">
        <f t="shared" si="15"/>
        <v>65.06</v>
      </c>
    </row>
    <row r="507" spans="2:8" x14ac:dyDescent="0.2">
      <c r="B507" s="150"/>
      <c r="C507" s="33" t="s">
        <v>37</v>
      </c>
      <c r="D507" s="117">
        <v>169.13</v>
      </c>
      <c r="E507" s="117">
        <v>586.82000000000005</v>
      </c>
      <c r="F507" s="118">
        <v>0</v>
      </c>
      <c r="G507" s="119">
        <f t="shared" si="14"/>
        <v>377.97500000000002</v>
      </c>
      <c r="H507" s="119">
        <f t="shared" si="15"/>
        <v>251.98333333333335</v>
      </c>
    </row>
    <row r="508" spans="2:8" x14ac:dyDescent="0.2">
      <c r="B508" s="148" t="s">
        <v>214</v>
      </c>
      <c r="C508" s="33" t="s">
        <v>34</v>
      </c>
      <c r="D508" s="117">
        <v>35.56</v>
      </c>
      <c r="E508" s="117">
        <v>50.97</v>
      </c>
      <c r="F508" s="118">
        <v>24.72</v>
      </c>
      <c r="G508" s="119">
        <f t="shared" si="14"/>
        <v>43.265000000000001</v>
      </c>
      <c r="H508" s="119">
        <f t="shared" si="15"/>
        <v>37.083333333333336</v>
      </c>
    </row>
    <row r="509" spans="2:8" x14ac:dyDescent="0.2">
      <c r="B509" s="149"/>
      <c r="C509" s="33" t="s">
        <v>35</v>
      </c>
      <c r="D509" s="117">
        <v>0.45</v>
      </c>
      <c r="E509" s="117">
        <v>0.52</v>
      </c>
      <c r="F509" s="118">
        <v>0</v>
      </c>
      <c r="G509" s="119">
        <f t="shared" si="14"/>
        <v>0.48499999999999999</v>
      </c>
      <c r="H509" s="119">
        <f t="shared" si="15"/>
        <v>0.32333333333333331</v>
      </c>
    </row>
    <row r="510" spans="2:8" x14ac:dyDescent="0.2">
      <c r="B510" s="149"/>
      <c r="C510" s="33" t="s">
        <v>36</v>
      </c>
      <c r="D510" s="117">
        <v>38.270000000000003</v>
      </c>
      <c r="E510" s="117">
        <v>39.85</v>
      </c>
      <c r="F510" s="118">
        <v>37.19</v>
      </c>
      <c r="G510" s="119">
        <f t="shared" si="14"/>
        <v>39.06</v>
      </c>
      <c r="H510" s="119">
        <f t="shared" si="15"/>
        <v>38.436666666666667</v>
      </c>
    </row>
    <row r="511" spans="2:8" x14ac:dyDescent="0.2">
      <c r="B511" s="150"/>
      <c r="C511" s="33" t="s">
        <v>37</v>
      </c>
      <c r="D511" s="117">
        <v>261.87</v>
      </c>
      <c r="E511" s="117">
        <v>63.21</v>
      </c>
      <c r="F511" s="118">
        <v>0.62</v>
      </c>
      <c r="G511" s="119">
        <f t="shared" si="14"/>
        <v>162.54</v>
      </c>
      <c r="H511" s="119">
        <f t="shared" si="15"/>
        <v>108.56666666666666</v>
      </c>
    </row>
    <row r="512" spans="2:8" x14ac:dyDescent="0.2">
      <c r="B512" s="148" t="s">
        <v>215</v>
      </c>
      <c r="C512" s="33" t="s">
        <v>34</v>
      </c>
      <c r="D512" s="117">
        <v>0</v>
      </c>
      <c r="E512" s="117">
        <v>0</v>
      </c>
      <c r="F512" s="118">
        <v>0.85</v>
      </c>
      <c r="G512" s="119">
        <f t="shared" si="14"/>
        <v>0</v>
      </c>
      <c r="H512" s="119">
        <f t="shared" si="15"/>
        <v>0.28333333333333333</v>
      </c>
    </row>
    <row r="513" spans="2:8" x14ac:dyDescent="0.2">
      <c r="B513" s="149"/>
      <c r="C513" s="33" t="s">
        <v>35</v>
      </c>
      <c r="D513" s="117">
        <v>0</v>
      </c>
      <c r="E513" s="117">
        <v>1.1499999999999999</v>
      </c>
      <c r="F513" s="118">
        <v>0.18</v>
      </c>
      <c r="G513" s="119">
        <f t="shared" si="14"/>
        <v>0.57499999999999996</v>
      </c>
      <c r="H513" s="119">
        <f t="shared" si="15"/>
        <v>0.4433333333333333</v>
      </c>
    </row>
    <row r="514" spans="2:8" x14ac:dyDescent="0.2">
      <c r="B514" s="149"/>
      <c r="C514" s="33" t="s">
        <v>36</v>
      </c>
      <c r="D514" s="117">
        <v>26.07</v>
      </c>
      <c r="E514" s="117">
        <v>58.15</v>
      </c>
      <c r="F514" s="118">
        <v>2.5299999999999998</v>
      </c>
      <c r="G514" s="119">
        <f t="shared" si="14"/>
        <v>42.11</v>
      </c>
      <c r="H514" s="119">
        <f t="shared" si="15"/>
        <v>28.916666666666668</v>
      </c>
    </row>
    <row r="515" spans="2:8" x14ac:dyDescent="0.2">
      <c r="B515" s="150"/>
      <c r="C515" s="33" t="s">
        <v>37</v>
      </c>
      <c r="D515" s="117">
        <v>0</v>
      </c>
      <c r="E515" s="117">
        <v>88.35</v>
      </c>
      <c r="F515" s="118">
        <v>4.8899999999999997</v>
      </c>
      <c r="G515" s="119">
        <f t="shared" si="14"/>
        <v>44.174999999999997</v>
      </c>
      <c r="H515" s="119">
        <f t="shared" si="15"/>
        <v>31.08</v>
      </c>
    </row>
    <row r="516" spans="2:8" x14ac:dyDescent="0.2">
      <c r="B516" s="148" t="s">
        <v>216</v>
      </c>
      <c r="C516" s="33" t="s">
        <v>34</v>
      </c>
      <c r="D516" s="117">
        <v>0</v>
      </c>
      <c r="E516" s="117">
        <v>0</v>
      </c>
      <c r="F516" s="118">
        <v>0</v>
      </c>
      <c r="G516" s="119">
        <f t="shared" si="14"/>
        <v>0</v>
      </c>
      <c r="H516" s="119">
        <f t="shared" si="15"/>
        <v>0</v>
      </c>
    </row>
    <row r="517" spans="2:8" x14ac:dyDescent="0.2">
      <c r="B517" s="149"/>
      <c r="C517" s="33" t="s">
        <v>35</v>
      </c>
      <c r="D517" s="117">
        <v>0</v>
      </c>
      <c r="E517" s="117">
        <v>0</v>
      </c>
      <c r="F517" s="118">
        <v>0</v>
      </c>
      <c r="G517" s="119">
        <f t="shared" ref="G517:G524" si="16">AVERAGE(D517:E517)</f>
        <v>0</v>
      </c>
      <c r="H517" s="119">
        <f t="shared" ref="H517:H524" si="17">AVERAGE(D517:F517)</f>
        <v>0</v>
      </c>
    </row>
    <row r="518" spans="2:8" x14ac:dyDescent="0.2">
      <c r="B518" s="149"/>
      <c r="C518" s="33" t="s">
        <v>36</v>
      </c>
      <c r="D518" s="117">
        <v>0</v>
      </c>
      <c r="E518" s="117">
        <v>0.43</v>
      </c>
      <c r="F518" s="118">
        <v>0</v>
      </c>
      <c r="G518" s="119">
        <f t="shared" si="16"/>
        <v>0.215</v>
      </c>
      <c r="H518" s="119">
        <f t="shared" si="17"/>
        <v>0.14333333333333334</v>
      </c>
    </row>
    <row r="519" spans="2:8" x14ac:dyDescent="0.2">
      <c r="B519" s="150"/>
      <c r="C519" s="33" t="s">
        <v>37</v>
      </c>
      <c r="D519" s="117">
        <v>0</v>
      </c>
      <c r="E519" s="117">
        <v>0</v>
      </c>
      <c r="F519" s="118">
        <v>0</v>
      </c>
      <c r="G519" s="119">
        <f t="shared" si="16"/>
        <v>0</v>
      </c>
      <c r="H519" s="119">
        <f t="shared" si="17"/>
        <v>0</v>
      </c>
    </row>
    <row r="520" spans="2:8" x14ac:dyDescent="0.2">
      <c r="B520" s="148" t="s">
        <v>217</v>
      </c>
      <c r="C520" s="33" t="s">
        <v>34</v>
      </c>
      <c r="D520" s="117">
        <v>1.9</v>
      </c>
      <c r="E520" s="117">
        <v>4.0999999999999996</v>
      </c>
      <c r="F520" s="118">
        <v>21.37</v>
      </c>
      <c r="G520" s="119">
        <f t="shared" si="16"/>
        <v>3</v>
      </c>
      <c r="H520" s="119">
        <f t="shared" si="17"/>
        <v>9.1233333333333331</v>
      </c>
    </row>
    <row r="521" spans="2:8" x14ac:dyDescent="0.2">
      <c r="B521" s="149"/>
      <c r="C521" s="33" t="s">
        <v>35</v>
      </c>
      <c r="D521" s="117">
        <v>241.58</v>
      </c>
      <c r="E521" s="117">
        <v>260.42</v>
      </c>
      <c r="F521" s="118">
        <v>587.16999999999996</v>
      </c>
      <c r="G521" s="119">
        <f t="shared" si="16"/>
        <v>251</v>
      </c>
      <c r="H521" s="119">
        <f t="shared" si="17"/>
        <v>363.05666666666667</v>
      </c>
    </row>
    <row r="522" spans="2:8" x14ac:dyDescent="0.2">
      <c r="B522" s="149"/>
      <c r="C522" s="33" t="s">
        <v>36</v>
      </c>
      <c r="D522" s="117">
        <v>10.66</v>
      </c>
      <c r="E522" s="117">
        <v>3.32</v>
      </c>
      <c r="F522" s="118">
        <v>4.54</v>
      </c>
      <c r="G522" s="119">
        <f t="shared" si="16"/>
        <v>6.99</v>
      </c>
      <c r="H522" s="119">
        <f t="shared" si="17"/>
        <v>6.1733333333333329</v>
      </c>
    </row>
    <row r="523" spans="2:8" x14ac:dyDescent="0.2">
      <c r="B523" s="150"/>
      <c r="C523" s="33" t="s">
        <v>37</v>
      </c>
      <c r="D523" s="117">
        <v>0</v>
      </c>
      <c r="E523" s="117">
        <v>0</v>
      </c>
      <c r="F523" s="118">
        <v>0</v>
      </c>
      <c r="G523" s="119">
        <f t="shared" si="16"/>
        <v>0</v>
      </c>
      <c r="H523" s="119">
        <f t="shared" si="17"/>
        <v>0</v>
      </c>
    </row>
    <row r="524" spans="2:8" x14ac:dyDescent="0.2">
      <c r="B524" s="53" t="s">
        <v>38</v>
      </c>
      <c r="C524" s="51"/>
      <c r="D524" s="120">
        <f>SUM(D4:D523)</f>
        <v>49097.930000000037</v>
      </c>
      <c r="E524" s="120">
        <f t="shared" ref="E524:F524" si="18">SUM(E4:E523)</f>
        <v>81923.040000000023</v>
      </c>
      <c r="F524" s="118">
        <f t="shared" si="18"/>
        <v>65029.170000000013</v>
      </c>
      <c r="G524" s="119">
        <f t="shared" si="16"/>
        <v>65510.48500000003</v>
      </c>
      <c r="H524" s="119">
        <f t="shared" si="17"/>
        <v>65350.046666666691</v>
      </c>
    </row>
    <row r="525" spans="2:8" ht="13.5" thickBot="1" x14ac:dyDescent="0.25">
      <c r="B525" s="18"/>
      <c r="C525" s="19"/>
      <c r="D525" s="18"/>
    </row>
    <row r="526" spans="2:8" ht="13.5" thickBot="1" x14ac:dyDescent="0.25">
      <c r="B526" s="140" t="s">
        <v>257</v>
      </c>
      <c r="C526" s="141"/>
      <c r="D526" s="141"/>
      <c r="E526" s="142"/>
    </row>
    <row r="527" spans="2:8" x14ac:dyDescent="0.2">
      <c r="B527" s="18"/>
      <c r="C527" s="19"/>
      <c r="D527" s="18"/>
    </row>
    <row r="528" spans="2:8" x14ac:dyDescent="0.2">
      <c r="B528" s="18"/>
      <c r="C528" s="19"/>
      <c r="D528" s="18"/>
    </row>
    <row r="529" spans="2:4" x14ac:dyDescent="0.2">
      <c r="B529" s="18"/>
      <c r="C529" s="19"/>
      <c r="D529" s="18"/>
    </row>
    <row r="530" spans="2:4" x14ac:dyDescent="0.2">
      <c r="B530" s="18"/>
      <c r="C530" s="19"/>
      <c r="D530" s="18"/>
    </row>
    <row r="531" spans="2:4" x14ac:dyDescent="0.2">
      <c r="B531" s="18"/>
      <c r="C531" s="19"/>
      <c r="D531" s="18"/>
    </row>
    <row r="532" spans="2:4" x14ac:dyDescent="0.2">
      <c r="B532" s="18"/>
      <c r="C532" s="19"/>
      <c r="D532" s="18"/>
    </row>
    <row r="533" spans="2:4" x14ac:dyDescent="0.2">
      <c r="B533" s="18"/>
      <c r="C533" s="19"/>
      <c r="D533" s="18"/>
    </row>
    <row r="534" spans="2:4" x14ac:dyDescent="0.2">
      <c r="B534" s="18"/>
      <c r="C534" s="19"/>
      <c r="D534" s="18"/>
    </row>
    <row r="535" spans="2:4" x14ac:dyDescent="0.2">
      <c r="B535" s="18"/>
      <c r="C535" s="19"/>
      <c r="D535" s="18"/>
    </row>
    <row r="536" spans="2:4" x14ac:dyDescent="0.2">
      <c r="B536" s="18"/>
      <c r="C536" s="19"/>
      <c r="D536" s="18"/>
    </row>
    <row r="537" spans="2:4" x14ac:dyDescent="0.2">
      <c r="B537" s="18"/>
      <c r="C537" s="19"/>
      <c r="D537" s="18"/>
    </row>
    <row r="538" spans="2:4" x14ac:dyDescent="0.2">
      <c r="B538" s="18"/>
      <c r="C538" s="19"/>
      <c r="D538" s="18"/>
    </row>
    <row r="539" spans="2:4" x14ac:dyDescent="0.2">
      <c r="B539" s="18"/>
      <c r="C539" s="19"/>
      <c r="D539" s="18"/>
    </row>
    <row r="540" spans="2:4" x14ac:dyDescent="0.2">
      <c r="B540" s="18"/>
      <c r="C540" s="19"/>
      <c r="D540" s="18"/>
    </row>
    <row r="541" spans="2:4" x14ac:dyDescent="0.2">
      <c r="B541" s="18"/>
      <c r="C541" s="19"/>
      <c r="D541" s="18"/>
    </row>
    <row r="542" spans="2:4" x14ac:dyDescent="0.2">
      <c r="B542" s="18"/>
      <c r="C542" s="19"/>
      <c r="D542" s="18"/>
    </row>
    <row r="543" spans="2:4" x14ac:dyDescent="0.2">
      <c r="B543" s="18"/>
      <c r="C543" s="19"/>
      <c r="D543" s="18"/>
    </row>
    <row r="544" spans="2:4" x14ac:dyDescent="0.2">
      <c r="B544" s="18"/>
      <c r="C544" s="19"/>
      <c r="D544" s="18"/>
    </row>
    <row r="545" spans="2:4" x14ac:dyDescent="0.2">
      <c r="B545" s="18"/>
      <c r="C545" s="19"/>
      <c r="D545" s="18"/>
    </row>
    <row r="546" spans="2:4" x14ac:dyDescent="0.2">
      <c r="B546" s="18"/>
      <c r="C546" s="19"/>
      <c r="D546" s="18"/>
    </row>
    <row r="547" spans="2:4" x14ac:dyDescent="0.2">
      <c r="B547" s="18"/>
      <c r="C547" s="19"/>
      <c r="D547" s="18"/>
    </row>
    <row r="548" spans="2:4" x14ac:dyDescent="0.2">
      <c r="B548" s="18"/>
      <c r="C548" s="19"/>
      <c r="D548" s="18"/>
    </row>
    <row r="549" spans="2:4" x14ac:dyDescent="0.2">
      <c r="B549" s="18"/>
      <c r="C549" s="19"/>
      <c r="D549" s="18"/>
    </row>
    <row r="550" spans="2:4" x14ac:dyDescent="0.2">
      <c r="B550" s="18"/>
      <c r="C550" s="19"/>
      <c r="D550" s="18"/>
    </row>
    <row r="551" spans="2:4" x14ac:dyDescent="0.2">
      <c r="B551" s="18"/>
      <c r="C551" s="19"/>
      <c r="D551" s="18"/>
    </row>
    <row r="552" spans="2:4" x14ac:dyDescent="0.2">
      <c r="B552" s="18"/>
      <c r="C552" s="19"/>
      <c r="D552" s="18"/>
    </row>
    <row r="553" spans="2:4" x14ac:dyDescent="0.2">
      <c r="B553" s="18"/>
      <c r="C553" s="19"/>
      <c r="D553" s="18"/>
    </row>
    <row r="554" spans="2:4" x14ac:dyDescent="0.2">
      <c r="B554" s="18"/>
      <c r="C554" s="19"/>
      <c r="D554" s="18"/>
    </row>
    <row r="555" spans="2:4" x14ac:dyDescent="0.2">
      <c r="B555" s="18"/>
      <c r="C555" s="19"/>
      <c r="D555" s="18"/>
    </row>
    <row r="556" spans="2:4" x14ac:dyDescent="0.2">
      <c r="B556" s="18"/>
      <c r="C556" s="19"/>
      <c r="D556" s="18"/>
    </row>
    <row r="557" spans="2:4" x14ac:dyDescent="0.2">
      <c r="B557" s="18"/>
      <c r="C557" s="19"/>
      <c r="D557" s="18"/>
    </row>
    <row r="558" spans="2:4" x14ac:dyDescent="0.2">
      <c r="B558" s="18"/>
      <c r="C558" s="19"/>
      <c r="D558" s="18"/>
    </row>
    <row r="559" spans="2:4" x14ac:dyDescent="0.2">
      <c r="B559" s="18"/>
      <c r="C559" s="19"/>
      <c r="D559" s="18"/>
    </row>
    <row r="560" spans="2:4" x14ac:dyDescent="0.2">
      <c r="B560" s="18"/>
      <c r="C560" s="19"/>
      <c r="D560" s="18"/>
    </row>
    <row r="561" spans="2:4" x14ac:dyDescent="0.2">
      <c r="B561" s="18"/>
      <c r="C561" s="19"/>
      <c r="D561" s="18"/>
    </row>
    <row r="562" spans="2:4" x14ac:dyDescent="0.2">
      <c r="B562" s="18"/>
      <c r="C562" s="19"/>
      <c r="D562" s="18"/>
    </row>
    <row r="563" spans="2:4" x14ac:dyDescent="0.2">
      <c r="B563" s="18"/>
      <c r="C563" s="19"/>
      <c r="D563" s="18"/>
    </row>
    <row r="564" spans="2:4" x14ac:dyDescent="0.2">
      <c r="B564" s="18"/>
      <c r="C564" s="19"/>
      <c r="D564" s="18"/>
    </row>
    <row r="565" spans="2:4" x14ac:dyDescent="0.2">
      <c r="B565" s="18"/>
      <c r="C565" s="19"/>
      <c r="D565" s="18"/>
    </row>
    <row r="566" spans="2:4" x14ac:dyDescent="0.2">
      <c r="B566" s="18"/>
      <c r="C566" s="19"/>
      <c r="D566" s="18"/>
    </row>
    <row r="567" spans="2:4" x14ac:dyDescent="0.2">
      <c r="B567" s="18"/>
      <c r="C567" s="19"/>
      <c r="D567" s="18"/>
    </row>
    <row r="568" spans="2:4" x14ac:dyDescent="0.2">
      <c r="B568" s="18"/>
      <c r="C568" s="19"/>
      <c r="D568" s="18"/>
    </row>
    <row r="569" spans="2:4" x14ac:dyDescent="0.2">
      <c r="B569" s="18"/>
      <c r="C569" s="19"/>
      <c r="D569" s="18"/>
    </row>
    <row r="570" spans="2:4" x14ac:dyDescent="0.2">
      <c r="B570" s="18"/>
      <c r="C570" s="19"/>
      <c r="D570" s="18"/>
    </row>
    <row r="571" spans="2:4" x14ac:dyDescent="0.2">
      <c r="B571" s="18"/>
      <c r="C571" s="19"/>
      <c r="D571" s="18"/>
    </row>
    <row r="572" spans="2:4" x14ac:dyDescent="0.2">
      <c r="B572" s="18"/>
      <c r="C572" s="19"/>
      <c r="D572" s="18"/>
    </row>
    <row r="573" spans="2:4" x14ac:dyDescent="0.2">
      <c r="B573" s="18"/>
      <c r="C573" s="19"/>
      <c r="D573" s="18"/>
    </row>
    <row r="574" spans="2:4" x14ac:dyDescent="0.2">
      <c r="B574" s="18"/>
      <c r="C574" s="19"/>
      <c r="D574" s="18"/>
    </row>
    <row r="575" spans="2:4" x14ac:dyDescent="0.2">
      <c r="B575" s="18"/>
      <c r="C575" s="19"/>
      <c r="D575" s="18"/>
    </row>
    <row r="576" spans="2:4" x14ac:dyDescent="0.2">
      <c r="B576" s="18"/>
      <c r="C576" s="19"/>
      <c r="D576" s="18"/>
    </row>
    <row r="577" spans="2:4" x14ac:dyDescent="0.2">
      <c r="B577" s="18"/>
      <c r="C577" s="19"/>
      <c r="D577" s="18"/>
    </row>
    <row r="578" spans="2:4" x14ac:dyDescent="0.2">
      <c r="B578" s="18"/>
      <c r="C578" s="19"/>
      <c r="D578" s="18"/>
    </row>
    <row r="579" spans="2:4" x14ac:dyDescent="0.2">
      <c r="B579" s="18"/>
      <c r="C579" s="19"/>
      <c r="D579" s="18"/>
    </row>
    <row r="580" spans="2:4" x14ac:dyDescent="0.2">
      <c r="B580" s="18"/>
      <c r="C580" s="18"/>
      <c r="D580" s="18"/>
    </row>
  </sheetData>
  <mergeCells count="131">
    <mergeCell ref="B526:E526"/>
    <mergeCell ref="B24:B27"/>
    <mergeCell ref="B28:B31"/>
    <mergeCell ref="B32:B35"/>
    <mergeCell ref="B36:B39"/>
    <mergeCell ref="B40:B43"/>
    <mergeCell ref="B4:B7"/>
    <mergeCell ref="B8:B11"/>
    <mergeCell ref="B12:B15"/>
    <mergeCell ref="B16:B19"/>
    <mergeCell ref="B20:B23"/>
    <mergeCell ref="B64:B67"/>
    <mergeCell ref="B68:B71"/>
    <mergeCell ref="B72:B75"/>
    <mergeCell ref="B76:B79"/>
    <mergeCell ref="B80:B83"/>
    <mergeCell ref="B44:B47"/>
    <mergeCell ref="B48:B51"/>
    <mergeCell ref="B52:B55"/>
    <mergeCell ref="B56:B59"/>
    <mergeCell ref="B60:B63"/>
    <mergeCell ref="B104:B107"/>
    <mergeCell ref="B108:B111"/>
    <mergeCell ref="B112:B115"/>
    <mergeCell ref="B116:B119"/>
    <mergeCell ref="B120:B123"/>
    <mergeCell ref="B84:B87"/>
    <mergeCell ref="B89:B91"/>
    <mergeCell ref="B92:B95"/>
    <mergeCell ref="B96:B99"/>
    <mergeCell ref="B100:B103"/>
    <mergeCell ref="B144:B147"/>
    <mergeCell ref="B148:B151"/>
    <mergeCell ref="B152:B155"/>
    <mergeCell ref="B156:B159"/>
    <mergeCell ref="B160:B163"/>
    <mergeCell ref="B124:B127"/>
    <mergeCell ref="B128:B131"/>
    <mergeCell ref="B132:B135"/>
    <mergeCell ref="B136:B139"/>
    <mergeCell ref="B140:B143"/>
    <mergeCell ref="B184:B187"/>
    <mergeCell ref="B188:B191"/>
    <mergeCell ref="B192:B195"/>
    <mergeCell ref="B196:B199"/>
    <mergeCell ref="B200:B203"/>
    <mergeCell ref="B164:B167"/>
    <mergeCell ref="B168:B171"/>
    <mergeCell ref="B172:B175"/>
    <mergeCell ref="B176:B179"/>
    <mergeCell ref="B180:B183"/>
    <mergeCell ref="B224:B227"/>
    <mergeCell ref="B228:B231"/>
    <mergeCell ref="B232:B235"/>
    <mergeCell ref="B236:B239"/>
    <mergeCell ref="B240:B243"/>
    <mergeCell ref="B204:B207"/>
    <mergeCell ref="B208:B211"/>
    <mergeCell ref="B212:B215"/>
    <mergeCell ref="B216:B219"/>
    <mergeCell ref="B220:B223"/>
    <mergeCell ref="B264:B267"/>
    <mergeCell ref="B268:B271"/>
    <mergeCell ref="B272:B275"/>
    <mergeCell ref="B276:B279"/>
    <mergeCell ref="B280:B283"/>
    <mergeCell ref="B244:B247"/>
    <mergeCell ref="B248:B251"/>
    <mergeCell ref="B252:B255"/>
    <mergeCell ref="B256:B259"/>
    <mergeCell ref="B260:B263"/>
    <mergeCell ref="B304:B307"/>
    <mergeCell ref="B308:B311"/>
    <mergeCell ref="B312:B315"/>
    <mergeCell ref="B316:B319"/>
    <mergeCell ref="B320:B323"/>
    <mergeCell ref="B284:B287"/>
    <mergeCell ref="B288:B291"/>
    <mergeCell ref="B292:B295"/>
    <mergeCell ref="B296:B299"/>
    <mergeCell ref="B300:B303"/>
    <mergeCell ref="B344:B347"/>
    <mergeCell ref="B348:B351"/>
    <mergeCell ref="B352:B355"/>
    <mergeCell ref="B356:B359"/>
    <mergeCell ref="B360:B363"/>
    <mergeCell ref="B324:B327"/>
    <mergeCell ref="B328:B331"/>
    <mergeCell ref="B332:B335"/>
    <mergeCell ref="B336:B339"/>
    <mergeCell ref="B340:B343"/>
    <mergeCell ref="B384:B387"/>
    <mergeCell ref="B388:B391"/>
    <mergeCell ref="B392:B395"/>
    <mergeCell ref="B396:B399"/>
    <mergeCell ref="B400:B403"/>
    <mergeCell ref="B364:B367"/>
    <mergeCell ref="B368:B371"/>
    <mergeCell ref="B372:B375"/>
    <mergeCell ref="B376:B379"/>
    <mergeCell ref="B380:B383"/>
    <mergeCell ref="B424:B427"/>
    <mergeCell ref="B428:B431"/>
    <mergeCell ref="B432:B435"/>
    <mergeCell ref="B436:B439"/>
    <mergeCell ref="B440:B443"/>
    <mergeCell ref="B404:B407"/>
    <mergeCell ref="B408:B411"/>
    <mergeCell ref="B412:B415"/>
    <mergeCell ref="B416:B419"/>
    <mergeCell ref="B420:B423"/>
    <mergeCell ref="B464:B467"/>
    <mergeCell ref="B468:B471"/>
    <mergeCell ref="B472:B475"/>
    <mergeCell ref="B476:B479"/>
    <mergeCell ref="B480:B483"/>
    <mergeCell ref="B444:B447"/>
    <mergeCell ref="B448:B451"/>
    <mergeCell ref="B452:B455"/>
    <mergeCell ref="B456:B459"/>
    <mergeCell ref="B460:B463"/>
    <mergeCell ref="B504:B507"/>
    <mergeCell ref="B508:B511"/>
    <mergeCell ref="B512:B515"/>
    <mergeCell ref="B516:B519"/>
    <mergeCell ref="B520:B523"/>
    <mergeCell ref="B484:B487"/>
    <mergeCell ref="B488:B491"/>
    <mergeCell ref="B492:B495"/>
    <mergeCell ref="B496:B499"/>
    <mergeCell ref="B500:B503"/>
  </mergeCells>
  <hyperlinks>
    <hyperlink ref="B526:D526" location="'Table of Contents'!A1" display="Link to Table of Contents" xr:uid="{ED7CDBB4-D9FE-423D-8FFF-B71A85484174}"/>
  </hyperlinks>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ignoredErrors>
    <ignoredError sqref="G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N74"/>
  <sheetViews>
    <sheetView zoomScaleNormal="100" workbookViewId="0"/>
  </sheetViews>
  <sheetFormatPr defaultColWidth="9" defaultRowHeight="12.75" x14ac:dyDescent="0.2"/>
  <cols>
    <col min="1" max="1" width="9" style="1"/>
    <col min="2" max="2" width="23" style="1" customWidth="1"/>
    <col min="3" max="3" width="20.7109375" style="1" customWidth="1"/>
    <col min="4" max="9" width="9.28515625" style="1" customWidth="1"/>
    <col min="10" max="11" width="9.140625" style="1" customWidth="1"/>
    <col min="12" max="12" width="9.28515625" style="1" customWidth="1"/>
    <col min="13" max="13" width="9.5703125" style="68" customWidth="1"/>
    <col min="14" max="14" width="10.42578125" style="68" customWidth="1"/>
    <col min="15" max="16384" width="9" style="1"/>
  </cols>
  <sheetData>
    <row r="1" spans="2:14" ht="18" customHeight="1" x14ac:dyDescent="0.2">
      <c r="B1" s="146" t="s">
        <v>256</v>
      </c>
      <c r="C1" s="146"/>
      <c r="D1" s="146"/>
      <c r="E1" s="146"/>
      <c r="F1" s="146"/>
      <c r="G1" s="146"/>
      <c r="H1" s="146"/>
      <c r="I1" s="146"/>
      <c r="J1" s="146"/>
      <c r="K1" s="21"/>
      <c r="L1" s="16"/>
    </row>
    <row r="2" spans="2:14" x14ac:dyDescent="0.2">
      <c r="B2" s="3"/>
      <c r="C2" s="3"/>
    </row>
    <row r="3" spans="2:14" ht="41.25" customHeight="1" x14ac:dyDescent="0.2">
      <c r="B3" s="43" t="s">
        <v>218</v>
      </c>
      <c r="C3" s="46" t="s">
        <v>49</v>
      </c>
      <c r="D3" s="40" t="s">
        <v>50</v>
      </c>
      <c r="E3" s="40" t="s">
        <v>51</v>
      </c>
      <c r="F3" s="40" t="s">
        <v>52</v>
      </c>
      <c r="G3" s="40" t="s">
        <v>53</v>
      </c>
      <c r="H3" s="40" t="s">
        <v>27</v>
      </c>
      <c r="I3" s="40" t="s">
        <v>28</v>
      </c>
      <c r="J3" s="40" t="s">
        <v>29</v>
      </c>
      <c r="K3" s="40" t="s">
        <v>30</v>
      </c>
      <c r="L3" s="41" t="s">
        <v>54</v>
      </c>
      <c r="M3" s="42" t="s">
        <v>32</v>
      </c>
      <c r="N3" s="42" t="s">
        <v>33</v>
      </c>
    </row>
    <row r="4" spans="2:14" x14ac:dyDescent="0.2">
      <c r="B4" s="147" t="s">
        <v>219</v>
      </c>
      <c r="C4" s="33" t="s">
        <v>34</v>
      </c>
      <c r="D4" s="110">
        <v>0</v>
      </c>
      <c r="E4" s="103">
        <v>0</v>
      </c>
      <c r="F4" s="103">
        <v>0</v>
      </c>
      <c r="G4" s="103">
        <v>0</v>
      </c>
      <c r="H4" s="103">
        <v>0</v>
      </c>
      <c r="I4" s="103">
        <v>0</v>
      </c>
      <c r="J4" s="109">
        <v>0</v>
      </c>
      <c r="K4" s="109">
        <v>0</v>
      </c>
      <c r="L4" s="104">
        <v>0</v>
      </c>
      <c r="M4" s="89">
        <f>AVERAGE(D4:K4)</f>
        <v>0</v>
      </c>
      <c r="N4" s="89">
        <f>AVERAGE(D4:L4)</f>
        <v>0</v>
      </c>
    </row>
    <row r="5" spans="2:14" x14ac:dyDescent="0.2">
      <c r="B5" s="147"/>
      <c r="C5" s="33" t="s">
        <v>35</v>
      </c>
      <c r="D5" s="110">
        <v>0</v>
      </c>
      <c r="E5" s="103">
        <v>4.6826923076919999E-3</v>
      </c>
      <c r="F5" s="103">
        <v>0</v>
      </c>
      <c r="G5" s="103">
        <v>0</v>
      </c>
      <c r="H5" s="103">
        <v>1.2158723262031199</v>
      </c>
      <c r="I5" s="103">
        <v>0</v>
      </c>
      <c r="J5" s="109">
        <v>0</v>
      </c>
      <c r="K5" s="109">
        <v>0</v>
      </c>
      <c r="L5" s="104">
        <v>1.7</v>
      </c>
      <c r="M5" s="89">
        <f t="shared" ref="M5:M68" si="0">AVERAGE(D5:K5)</f>
        <v>0.15256937731385148</v>
      </c>
      <c r="N5" s="89">
        <f t="shared" ref="N5:N68" si="1">AVERAGE(D5:L5)</f>
        <v>0.32450611316786798</v>
      </c>
    </row>
    <row r="6" spans="2:14" x14ac:dyDescent="0.2">
      <c r="B6" s="147"/>
      <c r="C6" s="33" t="s">
        <v>36</v>
      </c>
      <c r="D6" s="110">
        <v>0.27715447154472</v>
      </c>
      <c r="E6" s="103">
        <v>0</v>
      </c>
      <c r="F6" s="103">
        <v>0.148074324324318</v>
      </c>
      <c r="G6" s="103">
        <v>0.83425041528235</v>
      </c>
      <c r="H6" s="103">
        <v>0.70559659090904303</v>
      </c>
      <c r="I6" s="103">
        <v>0.177909331</v>
      </c>
      <c r="J6" s="109">
        <v>0.1</v>
      </c>
      <c r="K6" s="109">
        <v>0</v>
      </c>
      <c r="L6" s="104">
        <v>0</v>
      </c>
      <c r="M6" s="89">
        <f t="shared" si="0"/>
        <v>0.28037314163255389</v>
      </c>
      <c r="N6" s="89">
        <f t="shared" si="1"/>
        <v>0.24922057034004791</v>
      </c>
    </row>
    <row r="7" spans="2:14" x14ac:dyDescent="0.2">
      <c r="B7" s="147"/>
      <c r="C7" s="33" t="s">
        <v>37</v>
      </c>
      <c r="D7" s="110">
        <v>0</v>
      </c>
      <c r="E7" s="103">
        <v>0</v>
      </c>
      <c r="F7" s="103">
        <v>0</v>
      </c>
      <c r="G7" s="103">
        <v>21.337870672844801</v>
      </c>
      <c r="H7" s="103">
        <v>0.73252419155939696</v>
      </c>
      <c r="I7" s="103">
        <v>0</v>
      </c>
      <c r="J7" s="103">
        <v>1.1000000000000001</v>
      </c>
      <c r="K7" s="103">
        <v>0</v>
      </c>
      <c r="L7" s="104">
        <v>0.37</v>
      </c>
      <c r="M7" s="89">
        <f t="shared" si="0"/>
        <v>2.8962993580505247</v>
      </c>
      <c r="N7" s="89">
        <f t="shared" si="1"/>
        <v>2.6155994293782445</v>
      </c>
    </row>
    <row r="8" spans="2:14" x14ac:dyDescent="0.2">
      <c r="B8" s="147" t="s">
        <v>220</v>
      </c>
      <c r="C8" s="33" t="s">
        <v>34</v>
      </c>
      <c r="D8" s="110">
        <v>49.805667709862803</v>
      </c>
      <c r="E8" s="103">
        <v>10.867452183917001</v>
      </c>
      <c r="F8" s="103">
        <v>723.93920231263496</v>
      </c>
      <c r="G8" s="103">
        <v>462.18537658260402</v>
      </c>
      <c r="H8" s="103">
        <v>183.90349591504801</v>
      </c>
      <c r="I8" s="103">
        <v>169.79886680000001</v>
      </c>
      <c r="J8" s="109">
        <v>133</v>
      </c>
      <c r="K8" s="109">
        <v>138.1</v>
      </c>
      <c r="L8" s="104">
        <v>1172.8900000000001</v>
      </c>
      <c r="M8" s="89">
        <f t="shared" si="0"/>
        <v>233.95000768800836</v>
      </c>
      <c r="N8" s="89">
        <f t="shared" si="1"/>
        <v>338.27667350045186</v>
      </c>
    </row>
    <row r="9" spans="2:14" x14ac:dyDescent="0.2">
      <c r="B9" s="147"/>
      <c r="C9" s="33" t="s">
        <v>35</v>
      </c>
      <c r="D9" s="110">
        <v>0</v>
      </c>
      <c r="E9" s="103">
        <v>0</v>
      </c>
      <c r="F9" s="103">
        <v>0</v>
      </c>
      <c r="G9" s="103">
        <v>0</v>
      </c>
      <c r="H9" s="103">
        <v>0</v>
      </c>
      <c r="I9" s="103">
        <v>0</v>
      </c>
      <c r="J9" s="109">
        <v>0</v>
      </c>
      <c r="K9" s="109">
        <v>0</v>
      </c>
      <c r="L9" s="104">
        <v>0</v>
      </c>
      <c r="M9" s="89">
        <f t="shared" si="0"/>
        <v>0</v>
      </c>
      <c r="N9" s="89">
        <f t="shared" si="1"/>
        <v>0</v>
      </c>
    </row>
    <row r="10" spans="2:14" x14ac:dyDescent="0.2">
      <c r="B10" s="147"/>
      <c r="C10" s="33" t="s">
        <v>36</v>
      </c>
      <c r="D10" s="110">
        <v>101.667719963149</v>
      </c>
      <c r="E10" s="103">
        <v>52.787758305130602</v>
      </c>
      <c r="F10" s="103">
        <v>283.34130258634201</v>
      </c>
      <c r="G10" s="103">
        <v>420.68492233314998</v>
      </c>
      <c r="H10" s="103">
        <v>321.35769026377199</v>
      </c>
      <c r="I10" s="103">
        <v>254.9347448</v>
      </c>
      <c r="J10" s="109">
        <v>277.10000000000002</v>
      </c>
      <c r="K10" s="109">
        <v>487.6</v>
      </c>
      <c r="L10" s="104">
        <v>542.30999999999995</v>
      </c>
      <c r="M10" s="89">
        <f t="shared" si="0"/>
        <v>274.93426728144294</v>
      </c>
      <c r="N10" s="89">
        <f t="shared" si="1"/>
        <v>304.64268202794926</v>
      </c>
    </row>
    <row r="11" spans="2:14" x14ac:dyDescent="0.2">
      <c r="B11" s="147"/>
      <c r="C11" s="33" t="s">
        <v>37</v>
      </c>
      <c r="D11" s="110">
        <v>0</v>
      </c>
      <c r="E11" s="103">
        <v>0</v>
      </c>
      <c r="F11" s="103">
        <v>2345.49737968507</v>
      </c>
      <c r="G11" s="103">
        <v>6109.6742140205897</v>
      </c>
      <c r="H11" s="103">
        <v>3543.4046459756401</v>
      </c>
      <c r="I11" s="103">
        <v>108.3333617</v>
      </c>
      <c r="J11" s="103">
        <v>31.3</v>
      </c>
      <c r="K11" s="103">
        <v>0</v>
      </c>
      <c r="L11" s="104">
        <v>4.6900000000000004</v>
      </c>
      <c r="M11" s="89">
        <f t="shared" si="0"/>
        <v>1517.2762001726626</v>
      </c>
      <c r="N11" s="89">
        <f t="shared" si="1"/>
        <v>1349.2110668201447</v>
      </c>
    </row>
    <row r="12" spans="2:14" x14ac:dyDescent="0.2">
      <c r="B12" s="147" t="s">
        <v>221</v>
      </c>
      <c r="C12" s="33" t="s">
        <v>34</v>
      </c>
      <c r="D12" s="110">
        <v>0.47712837837835798</v>
      </c>
      <c r="E12" s="103">
        <v>2.1323170697232401</v>
      </c>
      <c r="F12" s="103">
        <v>5.3480265786298196</v>
      </c>
      <c r="G12" s="103">
        <v>6.3514705962728399</v>
      </c>
      <c r="H12" s="103">
        <v>9.0794262204445495</v>
      </c>
      <c r="I12" s="103">
        <v>15.56274769</v>
      </c>
      <c r="J12" s="109">
        <v>60.2</v>
      </c>
      <c r="K12" s="109">
        <v>49.5</v>
      </c>
      <c r="L12" s="104">
        <v>58.46</v>
      </c>
      <c r="M12" s="89">
        <f t="shared" si="0"/>
        <v>18.581389566681104</v>
      </c>
      <c r="N12" s="89">
        <f t="shared" si="1"/>
        <v>23.012346281494317</v>
      </c>
    </row>
    <row r="13" spans="2:14" x14ac:dyDescent="0.2">
      <c r="B13" s="147"/>
      <c r="C13" s="33" t="s">
        <v>35</v>
      </c>
      <c r="D13" s="110">
        <v>0.30338355048860399</v>
      </c>
      <c r="E13" s="103">
        <v>0</v>
      </c>
      <c r="F13" s="103">
        <v>0.27621218861206998</v>
      </c>
      <c r="G13" s="103">
        <v>0.21915000000000001</v>
      </c>
      <c r="H13" s="103">
        <v>0</v>
      </c>
      <c r="I13" s="103">
        <v>0</v>
      </c>
      <c r="J13" s="109">
        <v>0</v>
      </c>
      <c r="K13" s="109">
        <v>0</v>
      </c>
      <c r="L13" s="104">
        <v>0.01</v>
      </c>
      <c r="M13" s="89">
        <f t="shared" si="0"/>
        <v>9.9843217387584254E-2</v>
      </c>
      <c r="N13" s="89">
        <f t="shared" si="1"/>
        <v>8.986063767785267E-2</v>
      </c>
    </row>
    <row r="14" spans="2:14" x14ac:dyDescent="0.2">
      <c r="B14" s="147"/>
      <c r="C14" s="33" t="s">
        <v>36</v>
      </c>
      <c r="D14" s="110">
        <v>9.0714516803901297</v>
      </c>
      <c r="E14" s="103">
        <v>3.01560350150532</v>
      </c>
      <c r="F14" s="103">
        <v>22.912891972101999</v>
      </c>
      <c r="G14" s="103">
        <v>17.2677993994619</v>
      </c>
      <c r="H14" s="103">
        <v>18.330605103287901</v>
      </c>
      <c r="I14" s="103">
        <v>17.94934546</v>
      </c>
      <c r="J14" s="109">
        <v>7.6</v>
      </c>
      <c r="K14" s="109">
        <v>45.6</v>
      </c>
      <c r="L14" s="104">
        <v>60.85</v>
      </c>
      <c r="M14" s="89">
        <f t="shared" si="0"/>
        <v>17.718462139593406</v>
      </c>
      <c r="N14" s="89">
        <f t="shared" si="1"/>
        <v>22.510855235194139</v>
      </c>
    </row>
    <row r="15" spans="2:14" x14ac:dyDescent="0.2">
      <c r="B15" s="147"/>
      <c r="C15" s="33" t="s">
        <v>37</v>
      </c>
      <c r="D15" s="110">
        <v>0</v>
      </c>
      <c r="E15" s="103">
        <v>0</v>
      </c>
      <c r="F15" s="103">
        <v>48.482954735970097</v>
      </c>
      <c r="G15" s="103">
        <v>30.189750617323998</v>
      </c>
      <c r="H15" s="103">
        <v>16.114014947640001</v>
      </c>
      <c r="I15" s="103">
        <v>2.4036152999999998</v>
      </c>
      <c r="J15" s="103">
        <v>0</v>
      </c>
      <c r="K15" s="103">
        <v>0</v>
      </c>
      <c r="L15" s="104">
        <v>1.46</v>
      </c>
      <c r="M15" s="89">
        <f t="shared" si="0"/>
        <v>12.148791950116761</v>
      </c>
      <c r="N15" s="89">
        <f t="shared" si="1"/>
        <v>10.961148400103788</v>
      </c>
    </row>
    <row r="16" spans="2:14" x14ac:dyDescent="0.2">
      <c r="B16" s="147" t="s">
        <v>222</v>
      </c>
      <c r="C16" s="33" t="s">
        <v>34</v>
      </c>
      <c r="D16" s="110">
        <v>2725.3741720963999</v>
      </c>
      <c r="E16" s="103">
        <v>1746.38933265225</v>
      </c>
      <c r="F16" s="103">
        <v>2277.0914610273098</v>
      </c>
      <c r="G16" s="103">
        <v>3022.6294284328001</v>
      </c>
      <c r="H16" s="103">
        <v>3167.64801241037</v>
      </c>
      <c r="I16" s="103">
        <v>3583.4925290000001</v>
      </c>
      <c r="J16" s="109">
        <v>3634.2</v>
      </c>
      <c r="K16" s="109">
        <v>4439.3</v>
      </c>
      <c r="L16" s="104">
        <v>6512.2</v>
      </c>
      <c r="M16" s="89">
        <f t="shared" si="0"/>
        <v>3074.5156169523912</v>
      </c>
      <c r="N16" s="89">
        <f t="shared" si="1"/>
        <v>3456.4805484021254</v>
      </c>
    </row>
    <row r="17" spans="2:14" x14ac:dyDescent="0.2">
      <c r="B17" s="147"/>
      <c r="C17" s="33" t="s">
        <v>35</v>
      </c>
      <c r="D17" s="110">
        <v>11923.8753326932</v>
      </c>
      <c r="E17" s="103">
        <v>11821.8033192067</v>
      </c>
      <c r="F17" s="103">
        <v>12133.1410669332</v>
      </c>
      <c r="G17" s="103">
        <v>11963.1825759731</v>
      </c>
      <c r="H17" s="103">
        <v>12303.8855529965</v>
      </c>
      <c r="I17" s="103">
        <v>12215.294519999999</v>
      </c>
      <c r="J17" s="109">
        <v>15902.5</v>
      </c>
      <c r="K17" s="109">
        <v>22628.799999999999</v>
      </c>
      <c r="L17" s="104">
        <v>12920.05</v>
      </c>
      <c r="M17" s="89">
        <f t="shared" si="0"/>
        <v>13861.560295975338</v>
      </c>
      <c r="N17" s="89">
        <f t="shared" si="1"/>
        <v>13756.948040866968</v>
      </c>
    </row>
    <row r="18" spans="2:14" x14ac:dyDescent="0.2">
      <c r="B18" s="147"/>
      <c r="C18" s="33" t="s">
        <v>36</v>
      </c>
      <c r="D18" s="110">
        <v>715.03187454168597</v>
      </c>
      <c r="E18" s="103">
        <v>561.00891707200299</v>
      </c>
      <c r="F18" s="103">
        <v>1029.8226696187801</v>
      </c>
      <c r="G18" s="103">
        <v>826.22069009675101</v>
      </c>
      <c r="H18" s="103">
        <v>1033.64134262484</v>
      </c>
      <c r="I18" s="103">
        <v>1226.999292</v>
      </c>
      <c r="J18" s="109">
        <v>995.6</v>
      </c>
      <c r="K18" s="109">
        <v>1285</v>
      </c>
      <c r="L18" s="104">
        <v>1882.4</v>
      </c>
      <c r="M18" s="89">
        <f t="shared" si="0"/>
        <v>959.16559824425758</v>
      </c>
      <c r="N18" s="89">
        <f t="shared" si="1"/>
        <v>1061.7471984393401</v>
      </c>
    </row>
    <row r="19" spans="2:14" x14ac:dyDescent="0.2">
      <c r="B19" s="147"/>
      <c r="C19" s="33" t="s">
        <v>37</v>
      </c>
      <c r="D19" s="110">
        <v>353.58069805355899</v>
      </c>
      <c r="E19" s="103">
        <v>181.36462737257099</v>
      </c>
      <c r="F19" s="103">
        <v>127.270432699682</v>
      </c>
      <c r="G19" s="103">
        <v>1507.6061200495999</v>
      </c>
      <c r="H19" s="103">
        <v>1026.2015761292801</v>
      </c>
      <c r="I19" s="103">
        <v>1673.844126</v>
      </c>
      <c r="J19" s="109">
        <v>26.7</v>
      </c>
      <c r="K19" s="109">
        <v>1311.6</v>
      </c>
      <c r="L19" s="104">
        <v>367.36</v>
      </c>
      <c r="M19" s="89">
        <f t="shared" si="0"/>
        <v>776.02094753808638</v>
      </c>
      <c r="N19" s="89">
        <f t="shared" si="1"/>
        <v>730.61417558941002</v>
      </c>
    </row>
    <row r="20" spans="2:14" x14ac:dyDescent="0.2">
      <c r="B20" s="147" t="s">
        <v>223</v>
      </c>
      <c r="C20" s="33" t="s">
        <v>34</v>
      </c>
      <c r="D20" s="110">
        <v>849.890256030621</v>
      </c>
      <c r="E20" s="103">
        <v>440.64830850194897</v>
      </c>
      <c r="F20" s="103">
        <v>605.587340226533</v>
      </c>
      <c r="G20" s="103">
        <v>615.72655645217696</v>
      </c>
      <c r="H20" s="103">
        <v>809.457932159292</v>
      </c>
      <c r="I20" s="103">
        <v>834.06441519999998</v>
      </c>
      <c r="J20" s="109">
        <v>520.70000000000005</v>
      </c>
      <c r="K20" s="109">
        <v>681.1</v>
      </c>
      <c r="L20" s="104">
        <v>1655.7</v>
      </c>
      <c r="M20" s="89">
        <f t="shared" si="0"/>
        <v>669.64685107132152</v>
      </c>
      <c r="N20" s="89">
        <f t="shared" si="1"/>
        <v>779.20831206339687</v>
      </c>
    </row>
    <row r="21" spans="2:14" x14ac:dyDescent="0.2">
      <c r="B21" s="147"/>
      <c r="C21" s="33" t="s">
        <v>35</v>
      </c>
      <c r="D21" s="110">
        <v>1475.6110717029001</v>
      </c>
      <c r="E21" s="103">
        <v>1059.37904821352</v>
      </c>
      <c r="F21" s="103">
        <v>1490.8118518783001</v>
      </c>
      <c r="G21" s="103">
        <v>1154.85040482298</v>
      </c>
      <c r="H21" s="103">
        <v>1471.1432737027001</v>
      </c>
      <c r="I21" s="103">
        <v>1386.8984989999999</v>
      </c>
      <c r="J21" s="109">
        <v>1127.3</v>
      </c>
      <c r="K21" s="109">
        <v>1469.8</v>
      </c>
      <c r="L21" s="104">
        <v>1664.63</v>
      </c>
      <c r="M21" s="89">
        <f t="shared" si="0"/>
        <v>1329.4742686650497</v>
      </c>
      <c r="N21" s="89">
        <f t="shared" si="1"/>
        <v>1366.7137943689331</v>
      </c>
    </row>
    <row r="22" spans="2:14" x14ac:dyDescent="0.2">
      <c r="B22" s="147"/>
      <c r="C22" s="33" t="s">
        <v>36</v>
      </c>
      <c r="D22" s="110">
        <v>741.926462437385</v>
      </c>
      <c r="E22" s="103">
        <v>603.13860655900999</v>
      </c>
      <c r="F22" s="103">
        <v>726.56605037603697</v>
      </c>
      <c r="G22" s="103">
        <v>697.76090253174903</v>
      </c>
      <c r="H22" s="103">
        <v>810.31834463657401</v>
      </c>
      <c r="I22" s="103">
        <v>1161.649126</v>
      </c>
      <c r="J22" s="109">
        <v>824.5</v>
      </c>
      <c r="K22" s="109">
        <v>1360.5</v>
      </c>
      <c r="L22" s="104">
        <v>1556.96</v>
      </c>
      <c r="M22" s="89">
        <f t="shared" si="0"/>
        <v>865.79493656759439</v>
      </c>
      <c r="N22" s="89">
        <f t="shared" si="1"/>
        <v>942.5910547267506</v>
      </c>
    </row>
    <row r="23" spans="2:14" x14ac:dyDescent="0.2">
      <c r="B23" s="147"/>
      <c r="C23" s="33" t="s">
        <v>37</v>
      </c>
      <c r="D23" s="110">
        <v>10544.7394870877</v>
      </c>
      <c r="E23" s="103">
        <v>1245.45357325187</v>
      </c>
      <c r="F23" s="103">
        <v>2820.0600569860198</v>
      </c>
      <c r="G23" s="103">
        <v>12630.6888274251</v>
      </c>
      <c r="H23" s="103">
        <v>44114.4123853653</v>
      </c>
      <c r="I23" s="103">
        <v>2219.1497290000002</v>
      </c>
      <c r="J23" s="109">
        <v>7728.3</v>
      </c>
      <c r="K23" s="109">
        <v>10355.6</v>
      </c>
      <c r="L23" s="104">
        <v>3377.52</v>
      </c>
      <c r="M23" s="89">
        <f t="shared" si="0"/>
        <v>11457.300507389498</v>
      </c>
      <c r="N23" s="89">
        <f t="shared" si="1"/>
        <v>10559.547117679555</v>
      </c>
    </row>
    <row r="24" spans="2:14" x14ac:dyDescent="0.2">
      <c r="B24" s="147" t="s">
        <v>224</v>
      </c>
      <c r="C24" s="33" t="s">
        <v>34</v>
      </c>
      <c r="D24" s="110">
        <v>660.4262929583</v>
      </c>
      <c r="E24" s="103">
        <v>485.87743470510202</v>
      </c>
      <c r="F24" s="103">
        <v>868.18399982159099</v>
      </c>
      <c r="G24" s="103">
        <v>812.24719678281997</v>
      </c>
      <c r="H24" s="103">
        <v>1013.62280893141</v>
      </c>
      <c r="I24" s="103">
        <v>679.19576840000002</v>
      </c>
      <c r="J24" s="109">
        <v>1033.7</v>
      </c>
      <c r="K24" s="109">
        <v>1029</v>
      </c>
      <c r="L24" s="104">
        <v>1447.68</v>
      </c>
      <c r="M24" s="89">
        <f t="shared" si="0"/>
        <v>822.78168769990282</v>
      </c>
      <c r="N24" s="89">
        <f t="shared" si="1"/>
        <v>892.21483351102472</v>
      </c>
    </row>
    <row r="25" spans="2:14" x14ac:dyDescent="0.2">
      <c r="B25" s="147"/>
      <c r="C25" s="33" t="s">
        <v>35</v>
      </c>
      <c r="D25" s="110">
        <v>1497.4675435853001</v>
      </c>
      <c r="E25" s="103">
        <v>431.34128544284403</v>
      </c>
      <c r="F25" s="103">
        <v>629.64217373602696</v>
      </c>
      <c r="G25" s="103">
        <v>1193.3767718690301</v>
      </c>
      <c r="H25" s="103">
        <v>1119.1639707192301</v>
      </c>
      <c r="I25" s="103">
        <v>704.25913600000001</v>
      </c>
      <c r="J25" s="109">
        <v>880.3</v>
      </c>
      <c r="K25" s="109">
        <v>1188.3</v>
      </c>
      <c r="L25" s="104">
        <v>981.13</v>
      </c>
      <c r="M25" s="89">
        <f t="shared" si="0"/>
        <v>955.48136016905391</v>
      </c>
      <c r="N25" s="89">
        <f t="shared" si="1"/>
        <v>958.33120903915892</v>
      </c>
    </row>
    <row r="26" spans="2:14" x14ac:dyDescent="0.2">
      <c r="B26" s="147"/>
      <c r="C26" s="33" t="s">
        <v>36</v>
      </c>
      <c r="D26" s="110">
        <v>420.569143270285</v>
      </c>
      <c r="E26" s="103">
        <v>347.45958491769699</v>
      </c>
      <c r="F26" s="103">
        <v>466.93989118472302</v>
      </c>
      <c r="G26" s="103">
        <v>424.86438305153501</v>
      </c>
      <c r="H26" s="103">
        <v>461.29049477175499</v>
      </c>
      <c r="I26" s="103">
        <v>445.50242070000002</v>
      </c>
      <c r="J26" s="109">
        <v>448.3</v>
      </c>
      <c r="K26" s="109">
        <v>510.6</v>
      </c>
      <c r="L26" s="104">
        <v>736.32</v>
      </c>
      <c r="M26" s="89">
        <f t="shared" si="0"/>
        <v>440.69073973699938</v>
      </c>
      <c r="N26" s="89">
        <f t="shared" si="1"/>
        <v>473.53843532177717</v>
      </c>
    </row>
    <row r="27" spans="2:14" x14ac:dyDescent="0.2">
      <c r="B27" s="147"/>
      <c r="C27" s="33" t="s">
        <v>37</v>
      </c>
      <c r="D27" s="110">
        <v>2489.0762497973001</v>
      </c>
      <c r="E27" s="103">
        <v>12.978423590018901</v>
      </c>
      <c r="F27" s="103">
        <v>300.972020657472</v>
      </c>
      <c r="G27" s="103">
        <v>26281.038486642199</v>
      </c>
      <c r="H27" s="103">
        <v>5473.7285395892704</v>
      </c>
      <c r="I27" s="103">
        <v>708.19622189999995</v>
      </c>
      <c r="J27" s="109">
        <v>539.1</v>
      </c>
      <c r="K27" s="109">
        <v>1936.4</v>
      </c>
      <c r="L27" s="104">
        <v>564.15</v>
      </c>
      <c r="M27" s="89">
        <f t="shared" si="0"/>
        <v>4717.6862427720325</v>
      </c>
      <c r="N27" s="89">
        <f t="shared" si="1"/>
        <v>4256.182215797362</v>
      </c>
    </row>
    <row r="28" spans="2:14" x14ac:dyDescent="0.2">
      <c r="B28" s="147" t="s">
        <v>225</v>
      </c>
      <c r="C28" s="33" t="s">
        <v>34</v>
      </c>
      <c r="D28" s="110">
        <v>160.396928781436</v>
      </c>
      <c r="E28" s="103">
        <v>75.346039884089095</v>
      </c>
      <c r="F28" s="103">
        <v>87.536997518122803</v>
      </c>
      <c r="G28" s="103">
        <v>196.52870336691299</v>
      </c>
      <c r="H28" s="103">
        <v>180.43300925541499</v>
      </c>
      <c r="I28" s="103">
        <v>257.99028149999998</v>
      </c>
      <c r="J28" s="109">
        <v>251.3</v>
      </c>
      <c r="K28" s="109">
        <v>385.9</v>
      </c>
      <c r="L28" s="104">
        <v>621.66999999999996</v>
      </c>
      <c r="M28" s="89">
        <f t="shared" si="0"/>
        <v>199.42899503824697</v>
      </c>
      <c r="N28" s="89">
        <f t="shared" si="1"/>
        <v>246.34466225621952</v>
      </c>
    </row>
    <row r="29" spans="2:14" x14ac:dyDescent="0.2">
      <c r="B29" s="147"/>
      <c r="C29" s="33" t="s">
        <v>35</v>
      </c>
      <c r="D29" s="110">
        <v>317.058971489447</v>
      </c>
      <c r="E29" s="103">
        <v>65.430377675251705</v>
      </c>
      <c r="F29" s="103">
        <v>149.34301320345901</v>
      </c>
      <c r="G29" s="103">
        <v>201.98383905976499</v>
      </c>
      <c r="H29" s="103">
        <v>470.82403653113198</v>
      </c>
      <c r="I29" s="103">
        <v>217.29397520000001</v>
      </c>
      <c r="J29" s="109">
        <v>93.6</v>
      </c>
      <c r="K29" s="109">
        <v>94.1</v>
      </c>
      <c r="L29" s="104">
        <v>898.11</v>
      </c>
      <c r="M29" s="89">
        <f t="shared" si="0"/>
        <v>201.20427664488179</v>
      </c>
      <c r="N29" s="89">
        <f t="shared" si="1"/>
        <v>278.63824590656156</v>
      </c>
    </row>
    <row r="30" spans="2:14" x14ac:dyDescent="0.2">
      <c r="B30" s="147"/>
      <c r="C30" s="33" t="s">
        <v>36</v>
      </c>
      <c r="D30" s="110">
        <v>56.837294197421201</v>
      </c>
      <c r="E30" s="103">
        <v>72.462111114764298</v>
      </c>
      <c r="F30" s="103">
        <v>145.29572421775299</v>
      </c>
      <c r="G30" s="103">
        <v>59.0635110969639</v>
      </c>
      <c r="H30" s="103">
        <v>132.32700627643899</v>
      </c>
      <c r="I30" s="103">
        <v>90.479628529999999</v>
      </c>
      <c r="J30" s="109">
        <v>132.69999999999999</v>
      </c>
      <c r="K30" s="109">
        <v>213</v>
      </c>
      <c r="L30" s="104">
        <v>148.51</v>
      </c>
      <c r="M30" s="89">
        <f t="shared" si="0"/>
        <v>112.77065942916767</v>
      </c>
      <c r="N30" s="89">
        <f t="shared" si="1"/>
        <v>116.74169727037126</v>
      </c>
    </row>
    <row r="31" spans="2:14" x14ac:dyDescent="0.2">
      <c r="B31" s="147"/>
      <c r="C31" s="33" t="s">
        <v>37</v>
      </c>
      <c r="D31" s="110">
        <v>221.55362724642501</v>
      </c>
      <c r="E31" s="103">
        <v>56.955919060889201</v>
      </c>
      <c r="F31" s="103">
        <v>54.175716252100699</v>
      </c>
      <c r="G31" s="103">
        <v>289.91284664148901</v>
      </c>
      <c r="H31" s="103">
        <v>1061.13403639748</v>
      </c>
      <c r="I31" s="103">
        <v>134.7985075</v>
      </c>
      <c r="J31" s="109">
        <v>86.7</v>
      </c>
      <c r="K31" s="109">
        <v>1623.1</v>
      </c>
      <c r="L31" s="104">
        <v>78.650000000000006</v>
      </c>
      <c r="M31" s="89">
        <f t="shared" si="0"/>
        <v>441.04133163729796</v>
      </c>
      <c r="N31" s="89">
        <f t="shared" si="1"/>
        <v>400.77562812204263</v>
      </c>
    </row>
    <row r="32" spans="2:14" x14ac:dyDescent="0.2">
      <c r="B32" s="147" t="s">
        <v>226</v>
      </c>
      <c r="C32" s="33" t="s">
        <v>34</v>
      </c>
      <c r="D32" s="110">
        <v>17.010814359273802</v>
      </c>
      <c r="E32" s="103">
        <v>4.1283359480991804</v>
      </c>
      <c r="F32" s="103">
        <v>0.425814564136899</v>
      </c>
      <c r="G32" s="103">
        <v>3.54753286705134</v>
      </c>
      <c r="H32" s="103">
        <v>4.5808135238568903</v>
      </c>
      <c r="I32" s="103">
        <v>2.2761060820000001</v>
      </c>
      <c r="J32" s="109">
        <v>4.5</v>
      </c>
      <c r="K32" s="109">
        <v>2.6</v>
      </c>
      <c r="L32" s="104">
        <v>7.31</v>
      </c>
      <c r="M32" s="89">
        <f t="shared" si="0"/>
        <v>4.8836771680522642</v>
      </c>
      <c r="N32" s="89">
        <f t="shared" si="1"/>
        <v>5.1532685938242349</v>
      </c>
    </row>
    <row r="33" spans="2:14" x14ac:dyDescent="0.2">
      <c r="B33" s="147"/>
      <c r="C33" s="33" t="s">
        <v>35</v>
      </c>
      <c r="D33" s="110">
        <v>55.697366671328503</v>
      </c>
      <c r="E33" s="103">
        <v>60.629434000899799</v>
      </c>
      <c r="F33" s="103">
        <v>47.850778875092402</v>
      </c>
      <c r="G33" s="103">
        <v>63.454028010038897</v>
      </c>
      <c r="H33" s="103">
        <v>58.633996841526702</v>
      </c>
      <c r="I33" s="103">
        <v>46.765202070000001</v>
      </c>
      <c r="J33" s="109">
        <v>56</v>
      </c>
      <c r="K33" s="109">
        <v>69</v>
      </c>
      <c r="L33" s="104">
        <v>40.36</v>
      </c>
      <c r="M33" s="89">
        <f t="shared" si="0"/>
        <v>57.253850808610785</v>
      </c>
      <c r="N33" s="89">
        <f t="shared" si="1"/>
        <v>55.376756274320698</v>
      </c>
    </row>
    <row r="34" spans="2:14" x14ac:dyDescent="0.2">
      <c r="B34" s="147"/>
      <c r="C34" s="33" t="s">
        <v>36</v>
      </c>
      <c r="D34" s="110">
        <v>7.2598274970206704</v>
      </c>
      <c r="E34" s="103">
        <v>3.6940560396611399</v>
      </c>
      <c r="F34" s="103">
        <v>4.0673705633146904</v>
      </c>
      <c r="G34" s="103">
        <v>3.4021092417940699</v>
      </c>
      <c r="H34" s="103">
        <v>10.3711426532616</v>
      </c>
      <c r="I34" s="103">
        <v>7.0473596330000001</v>
      </c>
      <c r="J34" s="109">
        <v>10</v>
      </c>
      <c r="K34" s="109">
        <v>46.1</v>
      </c>
      <c r="L34" s="104">
        <v>16.809999999999999</v>
      </c>
      <c r="M34" s="89">
        <f t="shared" si="0"/>
        <v>11.492733203506521</v>
      </c>
      <c r="N34" s="89">
        <f t="shared" si="1"/>
        <v>12.083540625339131</v>
      </c>
    </row>
    <row r="35" spans="2:14" x14ac:dyDescent="0.2">
      <c r="B35" s="147"/>
      <c r="C35" s="33" t="s">
        <v>37</v>
      </c>
      <c r="D35" s="110">
        <v>58.8085045912647</v>
      </c>
      <c r="E35" s="103">
        <v>2.4209862715141899</v>
      </c>
      <c r="F35" s="103">
        <v>84.271946874231901</v>
      </c>
      <c r="G35" s="103">
        <v>146.002111193438</v>
      </c>
      <c r="H35" s="103">
        <v>563.80376049463496</v>
      </c>
      <c r="I35" s="103">
        <v>55.481335770000001</v>
      </c>
      <c r="J35" s="109">
        <v>55.3</v>
      </c>
      <c r="K35" s="109">
        <v>229.8</v>
      </c>
      <c r="L35" s="104">
        <v>48.57</v>
      </c>
      <c r="M35" s="89">
        <f t="shared" si="0"/>
        <v>149.48608064938546</v>
      </c>
      <c r="N35" s="89">
        <f t="shared" si="1"/>
        <v>138.27318279945374</v>
      </c>
    </row>
    <row r="36" spans="2:14" x14ac:dyDescent="0.2">
      <c r="B36" s="147" t="s">
        <v>227</v>
      </c>
      <c r="C36" s="33" t="s">
        <v>34</v>
      </c>
      <c r="D36" s="110">
        <v>10.9160673074353</v>
      </c>
      <c r="E36" s="103">
        <v>2.5715665558446599</v>
      </c>
      <c r="F36" s="103">
        <v>15.4311580156815</v>
      </c>
      <c r="G36" s="103">
        <v>11.4419164032109</v>
      </c>
      <c r="H36" s="103">
        <v>21.2334318014296</v>
      </c>
      <c r="I36" s="103">
        <v>17.804041940000001</v>
      </c>
      <c r="J36" s="109">
        <v>41.8</v>
      </c>
      <c r="K36" s="109">
        <v>13.7</v>
      </c>
      <c r="L36" s="104">
        <v>73.28</v>
      </c>
      <c r="M36" s="89">
        <f t="shared" si="0"/>
        <v>16.862272752950243</v>
      </c>
      <c r="N36" s="89">
        <f t="shared" si="1"/>
        <v>23.130909113733551</v>
      </c>
    </row>
    <row r="37" spans="2:14" x14ac:dyDescent="0.2">
      <c r="B37" s="147"/>
      <c r="C37" s="33" t="s">
        <v>35</v>
      </c>
      <c r="D37" s="110">
        <v>0.15084166716126499</v>
      </c>
      <c r="E37" s="103">
        <v>0.60988057905916004</v>
      </c>
      <c r="F37" s="103">
        <v>22.880664987276301</v>
      </c>
      <c r="G37" s="103">
        <v>4.5284769298227596</v>
      </c>
      <c r="H37" s="103">
        <v>5.9189010290053803</v>
      </c>
      <c r="I37" s="103">
        <v>0.494152551</v>
      </c>
      <c r="J37" s="109">
        <v>1.1000000000000001</v>
      </c>
      <c r="K37" s="109">
        <v>0</v>
      </c>
      <c r="L37" s="104">
        <v>0.32</v>
      </c>
      <c r="M37" s="89">
        <f t="shared" si="0"/>
        <v>4.4603647179156081</v>
      </c>
      <c r="N37" s="89">
        <f t="shared" si="1"/>
        <v>4.0003241937027632</v>
      </c>
    </row>
    <row r="38" spans="2:14" x14ac:dyDescent="0.2">
      <c r="B38" s="147"/>
      <c r="C38" s="33" t="s">
        <v>36</v>
      </c>
      <c r="D38" s="110">
        <v>1.83700788464329</v>
      </c>
      <c r="E38" s="103">
        <v>1.5338172342604399</v>
      </c>
      <c r="F38" s="103">
        <v>4.4125314491059804</v>
      </c>
      <c r="G38" s="103">
        <v>3.7075314559824801</v>
      </c>
      <c r="H38" s="103">
        <v>11.206318324646199</v>
      </c>
      <c r="I38" s="103">
        <v>4.6216362530000001</v>
      </c>
      <c r="J38" s="109">
        <v>1.8</v>
      </c>
      <c r="K38" s="109">
        <v>2.9</v>
      </c>
      <c r="L38" s="104">
        <v>5.0599999999999996</v>
      </c>
      <c r="M38" s="89">
        <f t="shared" si="0"/>
        <v>4.0023553252047988</v>
      </c>
      <c r="N38" s="89">
        <f t="shared" si="1"/>
        <v>4.1198714001820438</v>
      </c>
    </row>
    <row r="39" spans="2:14" x14ac:dyDescent="0.2">
      <c r="B39" s="147"/>
      <c r="C39" s="33" t="s">
        <v>37</v>
      </c>
      <c r="D39" s="110">
        <v>2.14747964169384</v>
      </c>
      <c r="E39" s="103">
        <v>1.82722247367949</v>
      </c>
      <c r="F39" s="103">
        <v>0.81010576923071598</v>
      </c>
      <c r="G39" s="103">
        <v>1.1483374784734099</v>
      </c>
      <c r="H39" s="103">
        <v>3.5900339694085299</v>
      </c>
      <c r="I39" s="103">
        <v>1.1848901169999999</v>
      </c>
      <c r="J39" s="109">
        <v>0.5</v>
      </c>
      <c r="K39" s="109">
        <v>0.2</v>
      </c>
      <c r="L39" s="104">
        <v>0</v>
      </c>
      <c r="M39" s="89">
        <f t="shared" si="0"/>
        <v>1.4260086811857482</v>
      </c>
      <c r="N39" s="89">
        <f t="shared" si="1"/>
        <v>1.2675632721651096</v>
      </c>
    </row>
    <row r="40" spans="2:14" x14ac:dyDescent="0.2">
      <c r="B40" s="147" t="s">
        <v>228</v>
      </c>
      <c r="C40" s="33" t="s">
        <v>34</v>
      </c>
      <c r="D40" s="110">
        <v>408.807700520205</v>
      </c>
      <c r="E40" s="103">
        <v>217.24935986089801</v>
      </c>
      <c r="F40" s="103">
        <v>455.25407948435401</v>
      </c>
      <c r="G40" s="103">
        <v>474.89340552116602</v>
      </c>
      <c r="H40" s="103">
        <v>417.81873712868202</v>
      </c>
      <c r="I40" s="103">
        <v>412.59502780000003</v>
      </c>
      <c r="J40" s="109">
        <v>378.3</v>
      </c>
      <c r="K40" s="109">
        <v>654.20000000000005</v>
      </c>
      <c r="L40" s="104">
        <v>1344.49</v>
      </c>
      <c r="M40" s="89">
        <f t="shared" si="0"/>
        <v>427.38978878941316</v>
      </c>
      <c r="N40" s="89">
        <f t="shared" si="1"/>
        <v>529.28981225725613</v>
      </c>
    </row>
    <row r="41" spans="2:14" x14ac:dyDescent="0.2">
      <c r="B41" s="147"/>
      <c r="C41" s="33" t="s">
        <v>35</v>
      </c>
      <c r="D41" s="110">
        <v>638.311583880532</v>
      </c>
      <c r="E41" s="103">
        <v>220.83263646778801</v>
      </c>
      <c r="F41" s="103">
        <v>1088.0071710848899</v>
      </c>
      <c r="G41" s="103">
        <v>1275.7445215995999</v>
      </c>
      <c r="H41" s="103">
        <v>417.23525835325802</v>
      </c>
      <c r="I41" s="103">
        <v>407.28529989999998</v>
      </c>
      <c r="J41" s="109">
        <v>263.2</v>
      </c>
      <c r="K41" s="109">
        <v>337.5</v>
      </c>
      <c r="L41" s="104">
        <v>682.4</v>
      </c>
      <c r="M41" s="89">
        <f t="shared" si="0"/>
        <v>581.01455891075852</v>
      </c>
      <c r="N41" s="89">
        <f t="shared" si="1"/>
        <v>592.27960792067415</v>
      </c>
    </row>
    <row r="42" spans="2:14" x14ac:dyDescent="0.2">
      <c r="B42" s="147"/>
      <c r="C42" s="33" t="s">
        <v>36</v>
      </c>
      <c r="D42" s="110">
        <v>127.54922134660799</v>
      </c>
      <c r="E42" s="103">
        <v>103.215146528231</v>
      </c>
      <c r="F42" s="103">
        <v>199.445236783274</v>
      </c>
      <c r="G42" s="103">
        <v>152.581514644398</v>
      </c>
      <c r="H42" s="103">
        <v>176.94603519885601</v>
      </c>
      <c r="I42" s="103">
        <v>166.4452747</v>
      </c>
      <c r="J42" s="109">
        <v>155.5</v>
      </c>
      <c r="K42" s="109">
        <v>216</v>
      </c>
      <c r="L42" s="104">
        <v>588.67999999999995</v>
      </c>
      <c r="M42" s="89">
        <f t="shared" si="0"/>
        <v>162.21030365017089</v>
      </c>
      <c r="N42" s="89">
        <f t="shared" si="1"/>
        <v>209.59582546681855</v>
      </c>
    </row>
    <row r="43" spans="2:14" x14ac:dyDescent="0.2">
      <c r="B43" s="147"/>
      <c r="C43" s="33" t="s">
        <v>37</v>
      </c>
      <c r="D43" s="110">
        <v>520.54479605059203</v>
      </c>
      <c r="E43" s="103">
        <v>2681.8934966636698</v>
      </c>
      <c r="F43" s="103">
        <v>69.436226764836206</v>
      </c>
      <c r="G43" s="103">
        <v>2309.9013285484002</v>
      </c>
      <c r="H43" s="103">
        <v>1649.44306456917</v>
      </c>
      <c r="I43" s="103">
        <v>392.50755980000002</v>
      </c>
      <c r="J43" s="109">
        <v>144.30000000000001</v>
      </c>
      <c r="K43" s="109">
        <v>283.5</v>
      </c>
      <c r="L43" s="104">
        <v>567.46</v>
      </c>
      <c r="M43" s="89">
        <f t="shared" si="0"/>
        <v>1006.4408090495837</v>
      </c>
      <c r="N43" s="89">
        <f t="shared" si="1"/>
        <v>957.66516359962998</v>
      </c>
    </row>
    <row r="44" spans="2:14" x14ac:dyDescent="0.2">
      <c r="B44" s="147" t="s">
        <v>229</v>
      </c>
      <c r="C44" s="33" t="s">
        <v>34</v>
      </c>
      <c r="D44" s="110">
        <v>6.9749043649673599</v>
      </c>
      <c r="E44" s="103">
        <v>1.2483736867733399</v>
      </c>
      <c r="F44" s="103">
        <v>3.9725819640725</v>
      </c>
      <c r="G44" s="103">
        <v>1.4832307831898</v>
      </c>
      <c r="H44" s="103">
        <v>3.6930938526090502</v>
      </c>
      <c r="I44" s="103">
        <v>7.9222908509999996</v>
      </c>
      <c r="J44" s="109">
        <v>2.2999999999999998</v>
      </c>
      <c r="K44" s="109">
        <v>11.2</v>
      </c>
      <c r="L44" s="104">
        <v>8.91</v>
      </c>
      <c r="M44" s="89">
        <f t="shared" si="0"/>
        <v>4.8493094378265056</v>
      </c>
      <c r="N44" s="89">
        <f t="shared" si="1"/>
        <v>5.3004972780680042</v>
      </c>
    </row>
    <row r="45" spans="2:14" x14ac:dyDescent="0.2">
      <c r="B45" s="147"/>
      <c r="C45" s="33" t="s">
        <v>35</v>
      </c>
      <c r="D45" s="110">
        <v>3.1378865979380002E-3</v>
      </c>
      <c r="E45" s="103">
        <v>12.1296184718204</v>
      </c>
      <c r="F45" s="103">
        <v>1.66098368577804</v>
      </c>
      <c r="G45" s="103">
        <v>6.8361689163860997E-2</v>
      </c>
      <c r="H45" s="103">
        <v>5.7905196395919196</v>
      </c>
      <c r="I45" s="103">
        <v>1.406440752</v>
      </c>
      <c r="J45" s="109">
        <v>1.2</v>
      </c>
      <c r="K45" s="109">
        <v>0.3</v>
      </c>
      <c r="L45" s="104">
        <v>0.95</v>
      </c>
      <c r="M45" s="89">
        <f t="shared" si="0"/>
        <v>2.8198827656190204</v>
      </c>
      <c r="N45" s="89">
        <f t="shared" si="1"/>
        <v>2.6121180138835736</v>
      </c>
    </row>
    <row r="46" spans="2:14" x14ac:dyDescent="0.2">
      <c r="B46" s="147"/>
      <c r="C46" s="33" t="s">
        <v>36</v>
      </c>
      <c r="D46" s="110">
        <v>29.603016859795101</v>
      </c>
      <c r="E46" s="103">
        <v>11.9612754409053</v>
      </c>
      <c r="F46" s="103">
        <v>21.8729368465543</v>
      </c>
      <c r="G46" s="103">
        <v>33.624873986307598</v>
      </c>
      <c r="H46" s="103">
        <v>20.5437458910299</v>
      </c>
      <c r="I46" s="103">
        <v>28.573763159999999</v>
      </c>
      <c r="J46" s="109">
        <v>12.9</v>
      </c>
      <c r="K46" s="109">
        <v>45.5</v>
      </c>
      <c r="L46" s="104">
        <v>15.85</v>
      </c>
      <c r="M46" s="89">
        <f t="shared" si="0"/>
        <v>25.572451523074026</v>
      </c>
      <c r="N46" s="89">
        <f t="shared" si="1"/>
        <v>24.492179131621356</v>
      </c>
    </row>
    <row r="47" spans="2:14" x14ac:dyDescent="0.2">
      <c r="B47" s="147"/>
      <c r="C47" s="33" t="s">
        <v>37</v>
      </c>
      <c r="D47" s="110">
        <v>821.37153508089796</v>
      </c>
      <c r="E47" s="103">
        <v>232.05500503212099</v>
      </c>
      <c r="F47" s="103">
        <v>484.66193630369003</v>
      </c>
      <c r="G47" s="103">
        <v>1066.9968489067801</v>
      </c>
      <c r="H47" s="103">
        <v>4474.9124601777303</v>
      </c>
      <c r="I47" s="103">
        <v>610.44233350000002</v>
      </c>
      <c r="J47" s="109">
        <v>935</v>
      </c>
      <c r="K47" s="109">
        <v>1511.8</v>
      </c>
      <c r="L47" s="104">
        <v>1340.92</v>
      </c>
      <c r="M47" s="89">
        <f t="shared" si="0"/>
        <v>1267.1550148751523</v>
      </c>
      <c r="N47" s="89">
        <f t="shared" si="1"/>
        <v>1275.3511243334688</v>
      </c>
    </row>
    <row r="48" spans="2:14" x14ac:dyDescent="0.2">
      <c r="B48" s="147" t="s">
        <v>230</v>
      </c>
      <c r="C48" s="33" t="s">
        <v>34</v>
      </c>
      <c r="D48" s="110">
        <v>45.1732371793683</v>
      </c>
      <c r="E48" s="103">
        <v>18.386494751329298</v>
      </c>
      <c r="F48" s="103">
        <v>23.252440761184101</v>
      </c>
      <c r="G48" s="103">
        <v>41.597487006618898</v>
      </c>
      <c r="H48" s="103">
        <v>40.012625362635198</v>
      </c>
      <c r="I48" s="103">
        <v>152.18414110000001</v>
      </c>
      <c r="J48" s="109">
        <v>52.1</v>
      </c>
      <c r="K48" s="109">
        <v>60.2</v>
      </c>
      <c r="L48" s="104">
        <v>76.989999999999995</v>
      </c>
      <c r="M48" s="89">
        <f t="shared" si="0"/>
        <v>54.113303270141976</v>
      </c>
      <c r="N48" s="89">
        <f t="shared" si="1"/>
        <v>56.655158462348425</v>
      </c>
    </row>
    <row r="49" spans="2:14" x14ac:dyDescent="0.2">
      <c r="B49" s="147"/>
      <c r="C49" s="33" t="s">
        <v>35</v>
      </c>
      <c r="D49" s="110">
        <v>101.621842444175</v>
      </c>
      <c r="E49" s="103">
        <v>93.524956330884606</v>
      </c>
      <c r="F49" s="103">
        <v>95.319246696501907</v>
      </c>
      <c r="G49" s="103">
        <v>85.748066551057306</v>
      </c>
      <c r="H49" s="103">
        <v>105.446341249536</v>
      </c>
      <c r="I49" s="103">
        <v>96.507666490000005</v>
      </c>
      <c r="J49" s="109">
        <v>139.9</v>
      </c>
      <c r="K49" s="109">
        <v>245</v>
      </c>
      <c r="L49" s="104">
        <v>83.6</v>
      </c>
      <c r="M49" s="89">
        <f t="shared" si="0"/>
        <v>120.38351497026936</v>
      </c>
      <c r="N49" s="89">
        <f t="shared" si="1"/>
        <v>116.29645775135054</v>
      </c>
    </row>
    <row r="50" spans="2:14" x14ac:dyDescent="0.2">
      <c r="B50" s="147"/>
      <c r="C50" s="33" t="s">
        <v>36</v>
      </c>
      <c r="D50" s="110">
        <v>6.0422312602372097</v>
      </c>
      <c r="E50" s="103">
        <v>13.2116746123256</v>
      </c>
      <c r="F50" s="103">
        <v>7.05004389599332</v>
      </c>
      <c r="G50" s="103">
        <v>5.8066695523823704</v>
      </c>
      <c r="H50" s="103">
        <v>13.299588686467001</v>
      </c>
      <c r="I50" s="103">
        <v>14.681817990000001</v>
      </c>
      <c r="J50" s="109">
        <v>6.3</v>
      </c>
      <c r="K50" s="109">
        <v>23.2</v>
      </c>
      <c r="L50" s="104">
        <v>32.79</v>
      </c>
      <c r="M50" s="89">
        <f t="shared" si="0"/>
        <v>11.199003249675687</v>
      </c>
      <c r="N50" s="89">
        <f t="shared" si="1"/>
        <v>13.598002888600611</v>
      </c>
    </row>
    <row r="51" spans="2:14" x14ac:dyDescent="0.2">
      <c r="B51" s="147"/>
      <c r="C51" s="33" t="s">
        <v>37</v>
      </c>
      <c r="D51" s="110">
        <v>87.860182366557595</v>
      </c>
      <c r="E51" s="103">
        <v>1.62435708104207</v>
      </c>
      <c r="F51" s="103">
        <v>2.6956012511910901</v>
      </c>
      <c r="G51" s="103">
        <v>1582.69998645649</v>
      </c>
      <c r="H51" s="103">
        <v>363.04820197122802</v>
      </c>
      <c r="I51" s="103">
        <v>20.070696160000001</v>
      </c>
      <c r="J51" s="109">
        <v>0.5</v>
      </c>
      <c r="K51" s="109">
        <v>171.3</v>
      </c>
      <c r="L51" s="104">
        <v>1.1299999999999999</v>
      </c>
      <c r="M51" s="89">
        <f t="shared" si="0"/>
        <v>278.7248781608136</v>
      </c>
      <c r="N51" s="89">
        <f t="shared" si="1"/>
        <v>247.88100280961211</v>
      </c>
    </row>
    <row r="52" spans="2:14" x14ac:dyDescent="0.2">
      <c r="B52" s="147" t="s">
        <v>231</v>
      </c>
      <c r="C52" s="33" t="s">
        <v>34</v>
      </c>
      <c r="D52" s="110">
        <v>1.3305509772625399</v>
      </c>
      <c r="E52" s="103">
        <v>2.61292329203813</v>
      </c>
      <c r="F52" s="103">
        <v>0.32261948601231699</v>
      </c>
      <c r="G52" s="103">
        <v>0.74180440294919103</v>
      </c>
      <c r="H52" s="103">
        <v>0.31400810610906599</v>
      </c>
      <c r="I52" s="103">
        <v>2.1217116159999998</v>
      </c>
      <c r="J52" s="109">
        <v>1</v>
      </c>
      <c r="K52" s="109">
        <v>3.7</v>
      </c>
      <c r="L52" s="104">
        <v>0.2</v>
      </c>
      <c r="M52" s="89">
        <f t="shared" si="0"/>
        <v>1.5179522350464052</v>
      </c>
      <c r="N52" s="89">
        <f t="shared" si="1"/>
        <v>1.3715130978190269</v>
      </c>
    </row>
    <row r="53" spans="2:14" x14ac:dyDescent="0.2">
      <c r="B53" s="147"/>
      <c r="C53" s="33" t="s">
        <v>35</v>
      </c>
      <c r="D53" s="110">
        <v>0.83291807432439002</v>
      </c>
      <c r="E53" s="103">
        <v>0</v>
      </c>
      <c r="F53" s="103">
        <v>2.2080958798614998E-2</v>
      </c>
      <c r="G53" s="103">
        <v>0</v>
      </c>
      <c r="H53" s="103">
        <v>2.4679054054049999E-2</v>
      </c>
      <c r="I53" s="103">
        <v>0</v>
      </c>
      <c r="J53" s="109">
        <v>0</v>
      </c>
      <c r="K53" s="109">
        <v>0</v>
      </c>
      <c r="L53" s="104">
        <v>0</v>
      </c>
      <c r="M53" s="89">
        <f t="shared" si="0"/>
        <v>0.10995976089713189</v>
      </c>
      <c r="N53" s="89">
        <f t="shared" si="1"/>
        <v>9.7742009686339448E-2</v>
      </c>
    </row>
    <row r="54" spans="2:14" x14ac:dyDescent="0.2">
      <c r="B54" s="147"/>
      <c r="C54" s="33" t="s">
        <v>36</v>
      </c>
      <c r="D54" s="110">
        <v>2.5596747982802102</v>
      </c>
      <c r="E54" s="103">
        <v>0.55713322918504005</v>
      </c>
      <c r="F54" s="103">
        <v>2.06245183171366</v>
      </c>
      <c r="G54" s="103">
        <v>0.76423100245805398</v>
      </c>
      <c r="H54" s="103">
        <v>2.2579694366234699</v>
      </c>
      <c r="I54" s="103">
        <v>0.41602742599999998</v>
      </c>
      <c r="J54" s="109">
        <v>1.4</v>
      </c>
      <c r="K54" s="109">
        <v>5.9</v>
      </c>
      <c r="L54" s="104">
        <v>1.1599999999999999</v>
      </c>
      <c r="M54" s="89">
        <f t="shared" si="0"/>
        <v>1.9896859655325543</v>
      </c>
      <c r="N54" s="89">
        <f t="shared" si="1"/>
        <v>1.897498636028937</v>
      </c>
    </row>
    <row r="55" spans="2:14" x14ac:dyDescent="0.2">
      <c r="B55" s="147"/>
      <c r="C55" s="33" t="s">
        <v>37</v>
      </c>
      <c r="D55" s="110">
        <v>5.2534865952745298</v>
      </c>
      <c r="E55" s="103">
        <v>2.9088074546813999E-2</v>
      </c>
      <c r="F55" s="103">
        <v>1.13192048087374</v>
      </c>
      <c r="G55" s="103">
        <v>4.7202074229804403</v>
      </c>
      <c r="H55" s="103">
        <v>0.64774248136670698</v>
      </c>
      <c r="I55" s="103">
        <v>3.5605010180000001</v>
      </c>
      <c r="J55" s="109">
        <v>0</v>
      </c>
      <c r="K55" s="109">
        <v>36.6</v>
      </c>
      <c r="L55" s="104">
        <v>0.05</v>
      </c>
      <c r="M55" s="89">
        <f t="shared" si="0"/>
        <v>6.4928682591302795</v>
      </c>
      <c r="N55" s="89">
        <f t="shared" si="1"/>
        <v>5.7769940081158033</v>
      </c>
    </row>
    <row r="56" spans="2:14" x14ac:dyDescent="0.2">
      <c r="B56" s="147" t="s">
        <v>232</v>
      </c>
      <c r="C56" s="33" t="s">
        <v>34</v>
      </c>
      <c r="D56" s="110">
        <v>691.88955577296895</v>
      </c>
      <c r="E56" s="103">
        <v>780.40930195801695</v>
      </c>
      <c r="F56" s="103">
        <v>1096.1274865350499</v>
      </c>
      <c r="G56" s="103">
        <v>449.50888766419899</v>
      </c>
      <c r="H56" s="103">
        <v>764.82409738666502</v>
      </c>
      <c r="I56" s="103">
        <v>818.17504020000001</v>
      </c>
      <c r="J56" s="109">
        <v>1467.8</v>
      </c>
      <c r="K56" s="109">
        <v>1377.9</v>
      </c>
      <c r="L56" s="104">
        <v>3275.67</v>
      </c>
      <c r="M56" s="89">
        <f t="shared" si="0"/>
        <v>930.82929618961248</v>
      </c>
      <c r="N56" s="89">
        <f t="shared" si="1"/>
        <v>1191.3671521685444</v>
      </c>
    </row>
    <row r="57" spans="2:14" x14ac:dyDescent="0.2">
      <c r="B57" s="147"/>
      <c r="C57" s="33" t="s">
        <v>35</v>
      </c>
      <c r="D57" s="110">
        <v>0.275028360467796</v>
      </c>
      <c r="E57" s="103">
        <v>0</v>
      </c>
      <c r="F57" s="103">
        <v>6.8313591022440001E-3</v>
      </c>
      <c r="G57" s="103">
        <v>1.08371030764684</v>
      </c>
      <c r="H57" s="103">
        <v>0.16942564020845199</v>
      </c>
      <c r="I57" s="103">
        <v>0.16726914400000001</v>
      </c>
      <c r="J57" s="109">
        <v>0.1</v>
      </c>
      <c r="K57" s="109">
        <v>0</v>
      </c>
      <c r="L57" s="104">
        <v>127.1</v>
      </c>
      <c r="M57" s="89">
        <f t="shared" si="0"/>
        <v>0.22528310142816649</v>
      </c>
      <c r="N57" s="89">
        <f t="shared" si="1"/>
        <v>14.322473867936148</v>
      </c>
    </row>
    <row r="58" spans="2:14" x14ac:dyDescent="0.2">
      <c r="B58" s="147"/>
      <c r="C58" s="33" t="s">
        <v>36</v>
      </c>
      <c r="D58" s="110">
        <v>107.94064442297</v>
      </c>
      <c r="E58" s="103">
        <v>48.613476260970998</v>
      </c>
      <c r="F58" s="103">
        <v>138.431207507642</v>
      </c>
      <c r="G58" s="103">
        <v>156.34178875929501</v>
      </c>
      <c r="H58" s="103">
        <v>187.50417201594101</v>
      </c>
      <c r="I58" s="103">
        <v>162.61596359999999</v>
      </c>
      <c r="J58" s="109">
        <v>86.5</v>
      </c>
      <c r="K58" s="109">
        <v>155.69999999999999</v>
      </c>
      <c r="L58" s="104">
        <v>409.28</v>
      </c>
      <c r="M58" s="89">
        <f t="shared" si="0"/>
        <v>130.45590657085236</v>
      </c>
      <c r="N58" s="89">
        <f t="shared" si="1"/>
        <v>161.4363613963132</v>
      </c>
    </row>
    <row r="59" spans="2:14" x14ac:dyDescent="0.2">
      <c r="B59" s="147"/>
      <c r="C59" s="33" t="s">
        <v>37</v>
      </c>
      <c r="D59" s="110">
        <v>0</v>
      </c>
      <c r="E59" s="103">
        <v>0.98959359605920005</v>
      </c>
      <c r="F59" s="103">
        <v>24.617702930173301</v>
      </c>
      <c r="G59" s="103">
        <v>253.48287265805001</v>
      </c>
      <c r="H59" s="103">
        <v>65.101238720409</v>
      </c>
      <c r="I59" s="103">
        <v>7.9176650589999999</v>
      </c>
      <c r="J59" s="109">
        <v>0</v>
      </c>
      <c r="K59" s="109">
        <v>15.9</v>
      </c>
      <c r="L59" s="104">
        <v>0</v>
      </c>
      <c r="M59" s="89">
        <f t="shared" si="0"/>
        <v>46.001134120461437</v>
      </c>
      <c r="N59" s="89">
        <f t="shared" si="1"/>
        <v>40.889896995965721</v>
      </c>
    </row>
    <row r="60" spans="2:14" x14ac:dyDescent="0.2">
      <c r="B60" s="147" t="s">
        <v>233</v>
      </c>
      <c r="C60" s="33" t="s">
        <v>34</v>
      </c>
      <c r="D60" s="110">
        <v>2467.7661877998298</v>
      </c>
      <c r="E60" s="103">
        <v>1339.3003495657999</v>
      </c>
      <c r="F60" s="103">
        <v>2190.1389174246401</v>
      </c>
      <c r="G60" s="103">
        <v>2518.7796480997599</v>
      </c>
      <c r="H60" s="103">
        <v>2119.5939644868499</v>
      </c>
      <c r="I60" s="103">
        <v>2105.6435649999999</v>
      </c>
      <c r="J60" s="109">
        <v>5129</v>
      </c>
      <c r="K60" s="109">
        <v>10512.6</v>
      </c>
      <c r="L60" s="104">
        <v>10435.950000000001</v>
      </c>
      <c r="M60" s="89">
        <f t="shared" si="0"/>
        <v>3547.8528290471104</v>
      </c>
      <c r="N60" s="89">
        <f t="shared" si="1"/>
        <v>4313.1969591529878</v>
      </c>
    </row>
    <row r="61" spans="2:14" x14ac:dyDescent="0.2">
      <c r="B61" s="147"/>
      <c r="C61" s="33" t="s">
        <v>35</v>
      </c>
      <c r="D61" s="110">
        <v>190.665535050166</v>
      </c>
      <c r="E61" s="103">
        <v>63.131977714235603</v>
      </c>
      <c r="F61" s="103">
        <v>253.17495535249</v>
      </c>
      <c r="G61" s="103">
        <v>185.24831528539301</v>
      </c>
      <c r="H61" s="103">
        <v>115.34206088252</v>
      </c>
      <c r="I61" s="103">
        <v>161.81835749999999</v>
      </c>
      <c r="J61" s="109">
        <v>6.2</v>
      </c>
      <c r="K61" s="109">
        <v>63.1</v>
      </c>
      <c r="L61" s="104">
        <v>1596.15</v>
      </c>
      <c r="M61" s="89">
        <f t="shared" si="0"/>
        <v>129.83515022310058</v>
      </c>
      <c r="N61" s="89">
        <f t="shared" si="1"/>
        <v>292.75902242053388</v>
      </c>
    </row>
    <row r="62" spans="2:14" x14ac:dyDescent="0.2">
      <c r="B62" s="147"/>
      <c r="C62" s="33" t="s">
        <v>36</v>
      </c>
      <c r="D62" s="110">
        <v>516.29586302799601</v>
      </c>
      <c r="E62" s="103">
        <v>292.79112791402503</v>
      </c>
      <c r="F62" s="103">
        <v>1065.8189063427201</v>
      </c>
      <c r="G62" s="103">
        <v>924.05048289033402</v>
      </c>
      <c r="H62" s="103">
        <v>1197.6885352012901</v>
      </c>
      <c r="I62" s="103">
        <v>948.50648799999999</v>
      </c>
      <c r="J62" s="109">
        <v>774.4</v>
      </c>
      <c r="K62" s="109">
        <v>1044.5</v>
      </c>
      <c r="L62" s="104">
        <v>2853.43</v>
      </c>
      <c r="M62" s="89">
        <f t="shared" si="0"/>
        <v>845.5064254220456</v>
      </c>
      <c r="N62" s="89">
        <f t="shared" si="1"/>
        <v>1068.6090448195962</v>
      </c>
    </row>
    <row r="63" spans="2:14" x14ac:dyDescent="0.2">
      <c r="B63" s="147"/>
      <c r="C63" s="33" t="s">
        <v>37</v>
      </c>
      <c r="D63" s="110">
        <v>10.294893360917699</v>
      </c>
      <c r="E63" s="103">
        <v>10.755154810498199</v>
      </c>
      <c r="F63" s="103">
        <v>397.84500281990699</v>
      </c>
      <c r="G63" s="103">
        <v>6868.6772582983203</v>
      </c>
      <c r="H63" s="103">
        <v>3181.3682022370999</v>
      </c>
      <c r="I63" s="103">
        <v>616.10186739999995</v>
      </c>
      <c r="J63" s="109">
        <v>360.3</v>
      </c>
      <c r="K63" s="109">
        <v>927.6</v>
      </c>
      <c r="L63" s="104">
        <v>593.16</v>
      </c>
      <c r="M63" s="89">
        <f t="shared" si="0"/>
        <v>1546.617797365843</v>
      </c>
      <c r="N63" s="89">
        <f t="shared" si="1"/>
        <v>1440.6780421029716</v>
      </c>
    </row>
    <row r="64" spans="2:14" x14ac:dyDescent="0.2">
      <c r="B64" s="147" t="s">
        <v>234</v>
      </c>
      <c r="C64" s="33" t="s">
        <v>34</v>
      </c>
      <c r="D64" s="110">
        <v>327.85476085255402</v>
      </c>
      <c r="E64" s="103">
        <v>228.331831861653</v>
      </c>
      <c r="F64" s="103">
        <v>205.34142298109199</v>
      </c>
      <c r="G64" s="103">
        <v>385.572504083063</v>
      </c>
      <c r="H64" s="103">
        <v>320.26568809891597</v>
      </c>
      <c r="I64" s="103">
        <v>429.41368240000003</v>
      </c>
      <c r="J64" s="109">
        <v>272.39999999999998</v>
      </c>
      <c r="K64" s="109">
        <v>603.20000000000005</v>
      </c>
      <c r="L64" s="104">
        <v>350.44</v>
      </c>
      <c r="M64" s="89">
        <f t="shared" si="0"/>
        <v>346.54748628465973</v>
      </c>
      <c r="N64" s="89">
        <f t="shared" si="1"/>
        <v>346.97998780858643</v>
      </c>
    </row>
    <row r="65" spans="2:14" x14ac:dyDescent="0.2">
      <c r="B65" s="147"/>
      <c r="C65" s="33" t="s">
        <v>35</v>
      </c>
      <c r="D65" s="110">
        <v>2008.71007410536</v>
      </c>
      <c r="E65" s="103">
        <v>1476.92424625546</v>
      </c>
      <c r="F65" s="103">
        <v>2145.1046297160401</v>
      </c>
      <c r="G65" s="103">
        <v>2911.3937775192499</v>
      </c>
      <c r="H65" s="103">
        <v>1810.1586449968599</v>
      </c>
      <c r="I65" s="103">
        <v>1387.314116</v>
      </c>
      <c r="J65" s="109">
        <v>1637.3</v>
      </c>
      <c r="K65" s="109">
        <v>3441.3</v>
      </c>
      <c r="L65" s="104">
        <v>1579.78</v>
      </c>
      <c r="M65" s="89">
        <f t="shared" si="0"/>
        <v>2102.275686074121</v>
      </c>
      <c r="N65" s="89">
        <f t="shared" si="1"/>
        <v>2044.2206098436629</v>
      </c>
    </row>
    <row r="66" spans="2:14" x14ac:dyDescent="0.2">
      <c r="B66" s="147"/>
      <c r="C66" s="33" t="s">
        <v>36</v>
      </c>
      <c r="D66" s="110">
        <v>106.66608107559399</v>
      </c>
      <c r="E66" s="103">
        <v>132.218367275861</v>
      </c>
      <c r="F66" s="103">
        <v>194.50426842987699</v>
      </c>
      <c r="G66" s="103">
        <v>145.128627709288</v>
      </c>
      <c r="H66" s="103">
        <v>284.32823241533202</v>
      </c>
      <c r="I66" s="103">
        <v>309.7340825</v>
      </c>
      <c r="J66" s="109">
        <v>361.4</v>
      </c>
      <c r="K66" s="109">
        <v>392</v>
      </c>
      <c r="L66" s="104">
        <v>258.27</v>
      </c>
      <c r="M66" s="89">
        <f t="shared" si="0"/>
        <v>240.74745742574402</v>
      </c>
      <c r="N66" s="89">
        <f t="shared" si="1"/>
        <v>242.69440660066135</v>
      </c>
    </row>
    <row r="67" spans="2:14" x14ac:dyDescent="0.2">
      <c r="B67" s="147"/>
      <c r="C67" s="33" t="s">
        <v>37</v>
      </c>
      <c r="D67" s="110">
        <v>1430.5376477924301</v>
      </c>
      <c r="E67" s="103">
        <v>235.238542205698</v>
      </c>
      <c r="F67" s="103">
        <v>90.340133100967293</v>
      </c>
      <c r="G67" s="103">
        <v>8797.9481903248306</v>
      </c>
      <c r="H67" s="103">
        <v>5021.5126880750504</v>
      </c>
      <c r="I67" s="103">
        <v>132.42802449999999</v>
      </c>
      <c r="J67" s="109">
        <v>99.1</v>
      </c>
      <c r="K67" s="109">
        <v>3159.5</v>
      </c>
      <c r="L67" s="104">
        <v>27.73</v>
      </c>
      <c r="M67" s="89">
        <f t="shared" si="0"/>
        <v>2370.8256532498717</v>
      </c>
      <c r="N67" s="89">
        <f t="shared" si="1"/>
        <v>2110.4816917776639</v>
      </c>
    </row>
    <row r="68" spans="2:14" x14ac:dyDescent="0.2">
      <c r="B68" s="147" t="s">
        <v>235</v>
      </c>
      <c r="C68" s="33" t="s">
        <v>34</v>
      </c>
      <c r="D68" s="110">
        <v>150.21955881804399</v>
      </c>
      <c r="E68" s="103">
        <v>91.300852598011105</v>
      </c>
      <c r="F68" s="103">
        <v>88.138477354724699</v>
      </c>
      <c r="G68" s="103">
        <v>138.16978338287299</v>
      </c>
      <c r="H68" s="103">
        <v>142.04669739232301</v>
      </c>
      <c r="I68" s="103">
        <v>163.035347</v>
      </c>
      <c r="J68" s="109">
        <v>78.5</v>
      </c>
      <c r="K68" s="109">
        <v>200.4</v>
      </c>
      <c r="L68" s="104">
        <v>100.91</v>
      </c>
      <c r="M68" s="89">
        <f t="shared" si="0"/>
        <v>131.47633956824697</v>
      </c>
      <c r="N68" s="89">
        <f t="shared" si="1"/>
        <v>128.08007961621954</v>
      </c>
    </row>
    <row r="69" spans="2:14" x14ac:dyDescent="0.2">
      <c r="B69" s="147"/>
      <c r="C69" s="33" t="s">
        <v>35</v>
      </c>
      <c r="D69" s="110">
        <v>2593.7010254321099</v>
      </c>
      <c r="E69" s="103">
        <v>2021.4183015358999</v>
      </c>
      <c r="F69" s="103">
        <v>2481.0092784359799</v>
      </c>
      <c r="G69" s="103">
        <v>2489.0512608286399</v>
      </c>
      <c r="H69" s="103">
        <v>2270.9325984280799</v>
      </c>
      <c r="I69" s="103">
        <v>1921.7425909999999</v>
      </c>
      <c r="J69" s="109">
        <v>1708.1</v>
      </c>
      <c r="K69" s="109">
        <v>3924.4</v>
      </c>
      <c r="L69" s="104">
        <v>1122.03</v>
      </c>
      <c r="M69" s="89">
        <f t="shared" ref="M69:M72" si="2">AVERAGE(D69:K69)</f>
        <v>2426.2943819575889</v>
      </c>
      <c r="N69" s="89">
        <f t="shared" ref="N69:N72" si="3">AVERAGE(D69:L69)</f>
        <v>2281.3761172956347</v>
      </c>
    </row>
    <row r="70" spans="2:14" x14ac:dyDescent="0.2">
      <c r="B70" s="147"/>
      <c r="C70" s="33" t="s">
        <v>36</v>
      </c>
      <c r="D70" s="110">
        <v>37.084152608992099</v>
      </c>
      <c r="E70" s="103">
        <v>33.702076922734499</v>
      </c>
      <c r="F70" s="103">
        <v>72.360891359991996</v>
      </c>
      <c r="G70" s="103">
        <v>49.830647534691302</v>
      </c>
      <c r="H70" s="103">
        <v>101.200310105898</v>
      </c>
      <c r="I70" s="103">
        <v>166.03237060000001</v>
      </c>
      <c r="J70" s="109">
        <v>53.8</v>
      </c>
      <c r="K70" s="109">
        <v>119.2</v>
      </c>
      <c r="L70" s="104">
        <v>51.96</v>
      </c>
      <c r="M70" s="89">
        <f t="shared" si="2"/>
        <v>79.151306141538484</v>
      </c>
      <c r="N70" s="89">
        <f t="shared" si="3"/>
        <v>76.130049903589764</v>
      </c>
    </row>
    <row r="71" spans="2:14" x14ac:dyDescent="0.2">
      <c r="B71" s="147"/>
      <c r="C71" s="33" t="s">
        <v>37</v>
      </c>
      <c r="D71" s="110">
        <v>779.11310459417496</v>
      </c>
      <c r="E71" s="103">
        <v>198.157483437872</v>
      </c>
      <c r="F71" s="103">
        <v>22.549363418555401</v>
      </c>
      <c r="G71" s="103">
        <v>3493.0317441304801</v>
      </c>
      <c r="H71" s="103">
        <v>1378.74568761204</v>
      </c>
      <c r="I71" s="103">
        <v>28.949287779999999</v>
      </c>
      <c r="J71" s="109">
        <v>62.4</v>
      </c>
      <c r="K71" s="109">
        <v>764.3</v>
      </c>
      <c r="L71" s="104">
        <v>52.41</v>
      </c>
      <c r="M71" s="89">
        <f t="shared" si="2"/>
        <v>840.90583387164031</v>
      </c>
      <c r="N71" s="89">
        <f t="shared" si="3"/>
        <v>753.29518566368029</v>
      </c>
    </row>
    <row r="72" spans="2:14" x14ac:dyDescent="0.2">
      <c r="B72" s="39" t="s">
        <v>38</v>
      </c>
      <c r="C72" s="38"/>
      <c r="D72" s="121">
        <v>49691.699954103249</v>
      </c>
      <c r="E72" s="121">
        <v>29917.074245512493</v>
      </c>
      <c r="F72" s="121">
        <v>40444.213915167544</v>
      </c>
      <c r="G72" s="121">
        <v>105988.33013006234</v>
      </c>
      <c r="H72" s="121">
        <v>106075.63090752368</v>
      </c>
      <c r="I72" s="121">
        <v>39920.259761372996</v>
      </c>
      <c r="J72" s="121">
        <v>49097.9</v>
      </c>
      <c r="K72" s="121">
        <v>81904.2</v>
      </c>
      <c r="L72" s="122">
        <f>SUM(L4:L71)</f>
        <v>65027.339999999989</v>
      </c>
      <c r="M72" s="89">
        <f t="shared" si="2"/>
        <v>62879.913614217789</v>
      </c>
      <c r="N72" s="89">
        <f t="shared" si="3"/>
        <v>63118.516545971361</v>
      </c>
    </row>
    <row r="73" spans="2:14" ht="13.5" thickBot="1" x14ac:dyDescent="0.25"/>
    <row r="74" spans="2:14" ht="13.5" thickBot="1" x14ac:dyDescent="0.25">
      <c r="B74" s="140" t="s">
        <v>257</v>
      </c>
      <c r="C74" s="141"/>
      <c r="D74" s="141"/>
      <c r="E74" s="142"/>
    </row>
  </sheetData>
  <mergeCells count="19">
    <mergeCell ref="B74:E74"/>
    <mergeCell ref="B60:B63"/>
    <mergeCell ref="B64:B67"/>
    <mergeCell ref="B68:B71"/>
    <mergeCell ref="B56:B59"/>
    <mergeCell ref="B4:B7"/>
    <mergeCell ref="B8:B11"/>
    <mergeCell ref="B12:B15"/>
    <mergeCell ref="B16:B19"/>
    <mergeCell ref="B1:J1"/>
    <mergeCell ref="B40:B43"/>
    <mergeCell ref="B44:B47"/>
    <mergeCell ref="B48:B51"/>
    <mergeCell ref="B52:B55"/>
    <mergeCell ref="B20:B23"/>
    <mergeCell ref="B24:B27"/>
    <mergeCell ref="B28:B31"/>
    <mergeCell ref="B32:B35"/>
    <mergeCell ref="B36:B39"/>
  </mergeCells>
  <hyperlinks>
    <hyperlink ref="B74:D74" location="'Table of Contents'!A1" display="Link to Table of Contents" xr:uid="{3CB0E2A8-4BD3-4745-BCC1-34A6CB90F472}"/>
  </hyperlink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86A5F-5130-4049-87DB-2329ECC8F9EA}">
  <dimension ref="B1:T39"/>
  <sheetViews>
    <sheetView zoomScaleNormal="100" workbookViewId="0">
      <selection activeCell="E33" sqref="E33"/>
    </sheetView>
  </sheetViews>
  <sheetFormatPr defaultColWidth="9.140625" defaultRowHeight="12.75" x14ac:dyDescent="0.2"/>
  <cols>
    <col min="1" max="1" width="9.140625" style="69"/>
    <col min="2" max="2" width="13.140625" style="69" customWidth="1"/>
    <col min="3" max="3" width="24.28515625" style="69" bestFit="1" customWidth="1"/>
    <col min="4" max="15" width="7.7109375" style="69" customWidth="1"/>
    <col min="16" max="16" width="10.7109375" style="78" customWidth="1"/>
    <col min="17" max="17" width="10.7109375" style="69" customWidth="1"/>
    <col min="18" max="16384" width="9.140625" style="69"/>
  </cols>
  <sheetData>
    <row r="1" spans="2:20" ht="18" customHeight="1" x14ac:dyDescent="0.2">
      <c r="B1" s="156" t="s">
        <v>276</v>
      </c>
      <c r="C1" s="156"/>
      <c r="D1" s="156"/>
      <c r="E1" s="156"/>
      <c r="F1" s="156"/>
      <c r="G1" s="156"/>
      <c r="H1" s="156"/>
      <c r="I1" s="156"/>
      <c r="J1" s="156"/>
      <c r="K1" s="156"/>
      <c r="L1" s="156"/>
      <c r="M1" s="156"/>
      <c r="N1" s="156"/>
      <c r="O1" s="156"/>
      <c r="P1" s="156"/>
      <c r="Q1" s="156"/>
      <c r="R1" s="156"/>
      <c r="S1" s="156"/>
      <c r="T1" s="156"/>
    </row>
    <row r="2" spans="2:20" ht="12.75" customHeight="1" x14ac:dyDescent="0.2">
      <c r="B2" s="70"/>
      <c r="C2" s="70"/>
      <c r="D2" s="71"/>
      <c r="E2" s="71"/>
      <c r="F2" s="71"/>
      <c r="G2" s="71"/>
      <c r="H2" s="71"/>
      <c r="I2" s="71"/>
      <c r="J2" s="71"/>
      <c r="K2" s="71"/>
      <c r="L2" s="71"/>
      <c r="M2" s="71"/>
      <c r="N2" s="71"/>
      <c r="O2" s="71"/>
      <c r="P2" s="72"/>
      <c r="Q2" s="71"/>
      <c r="R2" s="71"/>
      <c r="S2" s="71"/>
      <c r="T2" s="71"/>
    </row>
    <row r="3" spans="2:20" ht="39" customHeight="1" x14ac:dyDescent="0.2">
      <c r="B3" s="154" t="s">
        <v>1</v>
      </c>
      <c r="C3" s="154"/>
      <c r="D3" s="75" t="s">
        <v>20</v>
      </c>
      <c r="E3" s="75" t="s">
        <v>21</v>
      </c>
      <c r="F3" s="75" t="s">
        <v>22</v>
      </c>
      <c r="G3" s="75" t="s">
        <v>23</v>
      </c>
      <c r="H3" s="75" t="s">
        <v>24</v>
      </c>
      <c r="I3" s="75" t="s">
        <v>25</v>
      </c>
      <c r="J3" s="75" t="s">
        <v>26</v>
      </c>
      <c r="K3" s="75" t="s">
        <v>27</v>
      </c>
      <c r="L3" s="75" t="s">
        <v>28</v>
      </c>
      <c r="M3" s="75" t="s">
        <v>272</v>
      </c>
      <c r="N3" s="75" t="s">
        <v>273</v>
      </c>
      <c r="O3" s="84" t="s">
        <v>43</v>
      </c>
      <c r="P3" s="85" t="s">
        <v>32</v>
      </c>
      <c r="Q3" s="85" t="s">
        <v>33</v>
      </c>
    </row>
    <row r="4" spans="2:20" ht="17.100000000000001" customHeight="1" x14ac:dyDescent="0.2">
      <c r="B4" s="155" t="s">
        <v>245</v>
      </c>
      <c r="C4" s="81" t="s">
        <v>246</v>
      </c>
      <c r="D4" s="74"/>
      <c r="E4" s="74"/>
      <c r="F4" s="74"/>
      <c r="G4" s="73">
        <v>8310</v>
      </c>
      <c r="H4" s="73">
        <v>5290</v>
      </c>
      <c r="I4" s="73">
        <v>8100</v>
      </c>
      <c r="J4" s="73">
        <v>8720</v>
      </c>
      <c r="K4" s="73">
        <v>7490</v>
      </c>
      <c r="L4" s="73">
        <v>6180</v>
      </c>
      <c r="M4" s="73">
        <v>5390</v>
      </c>
      <c r="N4" s="90">
        <v>10010</v>
      </c>
      <c r="O4" s="91">
        <v>5240</v>
      </c>
      <c r="P4" s="86">
        <f>ROUND(AVERAGE(G4:N4),-1)</f>
        <v>7440</v>
      </c>
      <c r="Q4" s="86">
        <f>ROUND(AVERAGE(G4:O4),-1)</f>
        <v>7190</v>
      </c>
    </row>
    <row r="5" spans="2:20" ht="17.100000000000001" customHeight="1" x14ac:dyDescent="0.2">
      <c r="B5" s="155"/>
      <c r="C5" s="81" t="s">
        <v>247</v>
      </c>
      <c r="D5" s="74"/>
      <c r="E5" s="74"/>
      <c r="F5" s="74"/>
      <c r="G5" s="73">
        <v>7020</v>
      </c>
      <c r="H5" s="73">
        <v>8350</v>
      </c>
      <c r="I5" s="73">
        <v>8240</v>
      </c>
      <c r="J5" s="73">
        <v>9170</v>
      </c>
      <c r="K5" s="73">
        <v>8210</v>
      </c>
      <c r="L5" s="73">
        <v>7230</v>
      </c>
      <c r="M5" s="73">
        <v>7250</v>
      </c>
      <c r="N5" s="90">
        <v>9100</v>
      </c>
      <c r="O5" s="91">
        <v>6730</v>
      </c>
      <c r="P5" s="86">
        <f t="shared" ref="P5:P15" si="0">ROUND(AVERAGE(G5:N5),-1)</f>
        <v>8070</v>
      </c>
      <c r="Q5" s="86">
        <f t="shared" ref="Q5:Q15" si="1">ROUND(AVERAGE(G5:O5),-1)</f>
        <v>7920</v>
      </c>
    </row>
    <row r="6" spans="2:20" ht="17.100000000000001" customHeight="1" x14ac:dyDescent="0.2">
      <c r="B6" s="155"/>
      <c r="C6" s="81" t="s">
        <v>248</v>
      </c>
      <c r="D6" s="74"/>
      <c r="E6" s="74"/>
      <c r="F6" s="74"/>
      <c r="G6" s="74">
        <v>310</v>
      </c>
      <c r="H6" s="74">
        <v>450</v>
      </c>
      <c r="I6" s="74">
        <v>280</v>
      </c>
      <c r="J6" s="74">
        <v>240</v>
      </c>
      <c r="K6" s="74">
        <v>270</v>
      </c>
      <c r="L6" s="74">
        <v>130</v>
      </c>
      <c r="M6" s="73">
        <v>140</v>
      </c>
      <c r="N6" s="92">
        <v>140</v>
      </c>
      <c r="O6" s="93">
        <v>540</v>
      </c>
      <c r="P6" s="86">
        <f t="shared" si="0"/>
        <v>250</v>
      </c>
      <c r="Q6" s="86">
        <f t="shared" si="1"/>
        <v>280</v>
      </c>
    </row>
    <row r="7" spans="2:20" ht="17.100000000000001" customHeight="1" x14ac:dyDescent="0.2">
      <c r="B7" s="155"/>
      <c r="C7" s="82" t="s">
        <v>38</v>
      </c>
      <c r="D7" s="83"/>
      <c r="E7" s="83"/>
      <c r="F7" s="83"/>
      <c r="G7" s="76">
        <v>15640</v>
      </c>
      <c r="H7" s="76">
        <v>14090</v>
      </c>
      <c r="I7" s="76">
        <v>16620</v>
      </c>
      <c r="J7" s="76">
        <v>18130</v>
      </c>
      <c r="K7" s="76">
        <v>15970</v>
      </c>
      <c r="L7" s="76">
        <v>13540</v>
      </c>
      <c r="M7" s="76">
        <v>12780</v>
      </c>
      <c r="N7" s="94">
        <f>SUM(N4:N6)</f>
        <v>19250</v>
      </c>
      <c r="O7" s="95">
        <f>SUM(O4:O6)</f>
        <v>12510</v>
      </c>
      <c r="P7" s="86">
        <f t="shared" si="0"/>
        <v>15750</v>
      </c>
      <c r="Q7" s="86">
        <f t="shared" si="1"/>
        <v>15390</v>
      </c>
    </row>
    <row r="8" spans="2:20" ht="17.100000000000001" customHeight="1" x14ac:dyDescent="0.2">
      <c r="B8" s="155" t="s">
        <v>251</v>
      </c>
      <c r="C8" s="81" t="s">
        <v>246</v>
      </c>
      <c r="D8" s="74"/>
      <c r="E8" s="74"/>
      <c r="F8" s="74"/>
      <c r="G8" s="73">
        <v>1950</v>
      </c>
      <c r="H8" s="74">
        <v>980</v>
      </c>
      <c r="I8" s="73">
        <v>1540</v>
      </c>
      <c r="J8" s="73">
        <v>1590</v>
      </c>
      <c r="K8" s="73">
        <v>1430</v>
      </c>
      <c r="L8" s="73">
        <v>970</v>
      </c>
      <c r="M8" s="73">
        <v>1230</v>
      </c>
      <c r="N8" s="90">
        <v>2190</v>
      </c>
      <c r="O8" s="91">
        <v>4030</v>
      </c>
      <c r="P8" s="86">
        <f t="shared" si="0"/>
        <v>1490</v>
      </c>
      <c r="Q8" s="86">
        <f t="shared" si="1"/>
        <v>1770</v>
      </c>
    </row>
    <row r="9" spans="2:20" ht="17.100000000000001" customHeight="1" x14ac:dyDescent="0.2">
      <c r="B9" s="155"/>
      <c r="C9" s="81" t="s">
        <v>247</v>
      </c>
      <c r="D9" s="74"/>
      <c r="E9" s="74"/>
      <c r="F9" s="74"/>
      <c r="G9" s="73">
        <v>3080</v>
      </c>
      <c r="H9" s="73">
        <v>2260</v>
      </c>
      <c r="I9" s="73">
        <v>2520</v>
      </c>
      <c r="J9" s="73">
        <v>1810</v>
      </c>
      <c r="K9" s="73">
        <v>2690</v>
      </c>
      <c r="L9" s="73">
        <v>3810</v>
      </c>
      <c r="M9" s="73">
        <v>6060</v>
      </c>
      <c r="N9" s="90">
        <v>6540</v>
      </c>
      <c r="O9" s="91">
        <v>3650</v>
      </c>
      <c r="P9" s="86">
        <f t="shared" si="0"/>
        <v>3600</v>
      </c>
      <c r="Q9" s="86">
        <f t="shared" si="1"/>
        <v>3600</v>
      </c>
    </row>
    <row r="10" spans="2:20" ht="17.100000000000001" customHeight="1" x14ac:dyDescent="0.2">
      <c r="B10" s="155"/>
      <c r="C10" s="81" t="s">
        <v>248</v>
      </c>
      <c r="D10" s="74"/>
      <c r="E10" s="74"/>
      <c r="F10" s="74"/>
      <c r="G10" s="74">
        <v>130</v>
      </c>
      <c r="H10" s="74">
        <v>0</v>
      </c>
      <c r="I10" s="74">
        <v>0</v>
      </c>
      <c r="J10" s="74">
        <v>0</v>
      </c>
      <c r="K10" s="74">
        <v>110</v>
      </c>
      <c r="L10" s="74">
        <v>280</v>
      </c>
      <c r="M10" s="73">
        <v>1730</v>
      </c>
      <c r="N10" s="90">
        <v>5560</v>
      </c>
      <c r="O10" s="91">
        <v>1400</v>
      </c>
      <c r="P10" s="86">
        <f t="shared" si="0"/>
        <v>980</v>
      </c>
      <c r="Q10" s="86">
        <f t="shared" si="1"/>
        <v>1020</v>
      </c>
      <c r="S10" s="77"/>
    </row>
    <row r="11" spans="2:20" ht="15" customHeight="1" x14ac:dyDescent="0.2">
      <c r="B11" s="155"/>
      <c r="C11" s="81" t="s">
        <v>277</v>
      </c>
      <c r="D11" s="74"/>
      <c r="E11" s="74"/>
      <c r="F11" s="74"/>
      <c r="G11" s="74" t="s">
        <v>249</v>
      </c>
      <c r="H11" s="74" t="s">
        <v>249</v>
      </c>
      <c r="I11" s="74" t="s">
        <v>249</v>
      </c>
      <c r="J11" s="74" t="s">
        <v>249</v>
      </c>
      <c r="K11" s="74" t="s">
        <v>249</v>
      </c>
      <c r="L11" s="74" t="s">
        <v>249</v>
      </c>
      <c r="M11" s="74" t="s">
        <v>249</v>
      </c>
      <c r="N11" s="74" t="s">
        <v>249</v>
      </c>
      <c r="O11" s="91">
        <v>110</v>
      </c>
      <c r="P11" s="86" t="s">
        <v>249</v>
      </c>
      <c r="Q11" s="86">
        <f t="shared" si="1"/>
        <v>110</v>
      </c>
      <c r="S11" s="77"/>
    </row>
    <row r="12" spans="2:20" ht="17.100000000000001" customHeight="1" x14ac:dyDescent="0.2">
      <c r="B12" s="155"/>
      <c r="C12" s="82" t="s">
        <v>38</v>
      </c>
      <c r="D12" s="83"/>
      <c r="E12" s="83"/>
      <c r="F12" s="83"/>
      <c r="G12" s="76">
        <v>5160</v>
      </c>
      <c r="H12" s="76">
        <v>3240</v>
      </c>
      <c r="I12" s="76">
        <v>4060</v>
      </c>
      <c r="J12" s="76">
        <v>3400</v>
      </c>
      <c r="K12" s="76">
        <v>4230</v>
      </c>
      <c r="L12" s="76">
        <v>5060</v>
      </c>
      <c r="M12" s="76">
        <v>9020</v>
      </c>
      <c r="N12" s="94">
        <f>SUM(N8:N10)</f>
        <v>14290</v>
      </c>
      <c r="O12" s="95">
        <f>SUM(O8:O11)</f>
        <v>9190</v>
      </c>
      <c r="P12" s="86">
        <f t="shared" si="0"/>
        <v>6060</v>
      </c>
      <c r="Q12" s="86">
        <f t="shared" si="1"/>
        <v>6410</v>
      </c>
    </row>
    <row r="13" spans="2:20" ht="17.100000000000001" customHeight="1" x14ac:dyDescent="0.2">
      <c r="B13" s="155" t="s">
        <v>274</v>
      </c>
      <c r="C13" s="155"/>
      <c r="D13" s="74"/>
      <c r="E13" s="74"/>
      <c r="F13" s="74"/>
      <c r="G13" s="76">
        <v>10260</v>
      </c>
      <c r="H13" s="76">
        <v>6270</v>
      </c>
      <c r="I13" s="76">
        <v>9640</v>
      </c>
      <c r="J13" s="76">
        <v>10310</v>
      </c>
      <c r="K13" s="76">
        <v>8920</v>
      </c>
      <c r="L13" s="76">
        <v>7150</v>
      </c>
      <c r="M13" s="94">
        <f>SUM(M4,M8)</f>
        <v>6620</v>
      </c>
      <c r="N13" s="94">
        <f>SUM(N4,N8)</f>
        <v>12200</v>
      </c>
      <c r="O13" s="95">
        <f>SUM(O4,O8)</f>
        <v>9270</v>
      </c>
      <c r="P13" s="86">
        <f t="shared" si="0"/>
        <v>8920</v>
      </c>
      <c r="Q13" s="86">
        <f t="shared" si="1"/>
        <v>8960</v>
      </c>
    </row>
    <row r="14" spans="2:20" ht="17.100000000000001" customHeight="1" x14ac:dyDescent="0.2">
      <c r="B14" s="155" t="s">
        <v>275</v>
      </c>
      <c r="C14" s="155"/>
      <c r="D14" s="74"/>
      <c r="E14" s="74"/>
      <c r="F14" s="74"/>
      <c r="G14" s="76">
        <v>10540</v>
      </c>
      <c r="H14" s="76">
        <v>11060</v>
      </c>
      <c r="I14" s="76">
        <v>11040</v>
      </c>
      <c r="J14" s="76">
        <v>11220</v>
      </c>
      <c r="K14" s="76">
        <v>11280</v>
      </c>
      <c r="L14" s="76">
        <v>11450</v>
      </c>
      <c r="M14" s="94">
        <v>15180</v>
      </c>
      <c r="N14" s="94">
        <f>SUM(N5,N6,N9,N10)</f>
        <v>21340</v>
      </c>
      <c r="O14" s="95">
        <f>SUM(O5,O6,O9,O10,O11)</f>
        <v>12430</v>
      </c>
      <c r="P14" s="86">
        <f t="shared" si="0"/>
        <v>12890</v>
      </c>
      <c r="Q14" s="86">
        <f t="shared" si="1"/>
        <v>12840</v>
      </c>
    </row>
    <row r="15" spans="2:20" ht="17.100000000000001" customHeight="1" x14ac:dyDescent="0.2">
      <c r="B15" s="152" t="s">
        <v>250</v>
      </c>
      <c r="C15" s="152"/>
      <c r="D15" s="83"/>
      <c r="E15" s="83"/>
      <c r="F15" s="83"/>
      <c r="G15" s="76">
        <v>20800</v>
      </c>
      <c r="H15" s="76">
        <v>17330</v>
      </c>
      <c r="I15" s="76">
        <v>20680</v>
      </c>
      <c r="J15" s="76">
        <v>21530</v>
      </c>
      <c r="K15" s="76">
        <v>20200</v>
      </c>
      <c r="L15" s="76">
        <v>18600</v>
      </c>
      <c r="M15" s="94">
        <f>SUM(M13:M14)</f>
        <v>21800</v>
      </c>
      <c r="N15" s="94">
        <f>SUM(N13:N14)</f>
        <v>33540</v>
      </c>
      <c r="O15" s="95">
        <f>SUM(O13:O14)</f>
        <v>21700</v>
      </c>
      <c r="P15" s="86">
        <f t="shared" si="0"/>
        <v>21810</v>
      </c>
      <c r="Q15" s="86">
        <f t="shared" si="1"/>
        <v>21800</v>
      </c>
    </row>
    <row r="16" spans="2:20" ht="8.25" customHeight="1" x14ac:dyDescent="0.2"/>
    <row r="17" spans="2:17" ht="41.25" customHeight="1" x14ac:dyDescent="0.2">
      <c r="B17" s="154" t="s">
        <v>40</v>
      </c>
      <c r="C17" s="154"/>
      <c r="D17" s="75" t="s">
        <v>20</v>
      </c>
      <c r="E17" s="75" t="s">
        <v>21</v>
      </c>
      <c r="F17" s="75" t="s">
        <v>22</v>
      </c>
      <c r="G17" s="75" t="s">
        <v>23</v>
      </c>
      <c r="H17" s="75" t="s">
        <v>24</v>
      </c>
      <c r="I17" s="75" t="s">
        <v>25</v>
      </c>
      <c r="J17" s="75" t="s">
        <v>26</v>
      </c>
      <c r="K17" s="75" t="s">
        <v>27</v>
      </c>
      <c r="L17" s="75" t="s">
        <v>28</v>
      </c>
      <c r="M17" s="75" t="s">
        <v>41</v>
      </c>
      <c r="N17" s="75" t="s">
        <v>42</v>
      </c>
      <c r="O17" s="75" t="s">
        <v>43</v>
      </c>
      <c r="P17" s="80" t="s">
        <v>32</v>
      </c>
      <c r="Q17" s="80" t="s">
        <v>33</v>
      </c>
    </row>
    <row r="18" spans="2:17" ht="17.100000000000001" customHeight="1" x14ac:dyDescent="0.2">
      <c r="B18" s="155" t="s">
        <v>245</v>
      </c>
      <c r="C18" s="81" t="s">
        <v>246</v>
      </c>
      <c r="D18" s="73">
        <v>9100</v>
      </c>
      <c r="E18" s="73">
        <v>8510</v>
      </c>
      <c r="F18" s="73">
        <v>13460</v>
      </c>
      <c r="G18" s="73">
        <v>22650</v>
      </c>
      <c r="H18" s="73">
        <v>9990</v>
      </c>
      <c r="I18" s="73"/>
      <c r="J18" s="73"/>
      <c r="K18" s="73"/>
      <c r="L18" s="73"/>
      <c r="M18" s="73"/>
      <c r="N18" s="73"/>
      <c r="O18" s="73"/>
      <c r="P18" s="76" t="s">
        <v>44</v>
      </c>
      <c r="Q18" s="76">
        <f>ROUND(AVERAGE(D18:H18),-1)</f>
        <v>12740</v>
      </c>
    </row>
    <row r="19" spans="2:17" ht="17.100000000000001" customHeight="1" x14ac:dyDescent="0.2">
      <c r="B19" s="155"/>
      <c r="C19" s="81" t="s">
        <v>247</v>
      </c>
      <c r="D19" s="73">
        <v>6520</v>
      </c>
      <c r="E19" s="73">
        <v>10030</v>
      </c>
      <c r="F19" s="73">
        <v>9330</v>
      </c>
      <c r="G19" s="73">
        <v>10060</v>
      </c>
      <c r="H19" s="73">
        <v>10510</v>
      </c>
      <c r="I19" s="73"/>
      <c r="J19" s="73"/>
      <c r="K19" s="73"/>
      <c r="L19" s="73"/>
      <c r="M19" s="73"/>
      <c r="N19" s="73"/>
      <c r="O19" s="73"/>
      <c r="P19" s="76" t="s">
        <v>44</v>
      </c>
      <c r="Q19" s="76">
        <f t="shared" ref="Q19:Q28" si="2">ROUND(AVERAGE(D19:H19),-1)</f>
        <v>9290</v>
      </c>
    </row>
    <row r="20" spans="2:17" ht="17.100000000000001" customHeight="1" x14ac:dyDescent="0.2">
      <c r="B20" s="155"/>
      <c r="C20" s="81" t="s">
        <v>248</v>
      </c>
      <c r="D20" s="73">
        <v>310</v>
      </c>
      <c r="E20" s="73">
        <v>430</v>
      </c>
      <c r="F20" s="73">
        <v>590</v>
      </c>
      <c r="G20" s="73">
        <v>560</v>
      </c>
      <c r="H20" s="73">
        <v>410</v>
      </c>
      <c r="I20" s="74"/>
      <c r="J20" s="74"/>
      <c r="K20" s="74"/>
      <c r="L20" s="74"/>
      <c r="M20" s="74"/>
      <c r="N20" s="74"/>
      <c r="O20" s="74"/>
      <c r="P20" s="83" t="s">
        <v>44</v>
      </c>
      <c r="Q20" s="83">
        <f t="shared" si="2"/>
        <v>460</v>
      </c>
    </row>
    <row r="21" spans="2:17" ht="17.100000000000001" customHeight="1" x14ac:dyDescent="0.2">
      <c r="B21" s="155"/>
      <c r="C21" s="82" t="s">
        <v>38</v>
      </c>
      <c r="D21" s="76">
        <v>15930</v>
      </c>
      <c r="E21" s="76">
        <v>18970</v>
      </c>
      <c r="F21" s="76">
        <v>23380</v>
      </c>
      <c r="G21" s="76">
        <v>33270</v>
      </c>
      <c r="H21" s="76">
        <v>20910</v>
      </c>
      <c r="I21" s="76"/>
      <c r="J21" s="76"/>
      <c r="K21" s="76"/>
      <c r="L21" s="76"/>
      <c r="M21" s="76"/>
      <c r="N21" s="76"/>
      <c r="O21" s="76"/>
      <c r="P21" s="76" t="s">
        <v>44</v>
      </c>
      <c r="Q21" s="76">
        <f t="shared" si="2"/>
        <v>22490</v>
      </c>
    </row>
    <row r="22" spans="2:17" ht="17.100000000000001" customHeight="1" x14ac:dyDescent="0.2">
      <c r="B22" s="155" t="s">
        <v>251</v>
      </c>
      <c r="C22" s="81" t="s">
        <v>246</v>
      </c>
      <c r="D22" s="73">
        <v>2350</v>
      </c>
      <c r="E22" s="73">
        <v>2740</v>
      </c>
      <c r="F22" s="73">
        <v>5190</v>
      </c>
      <c r="G22" s="73">
        <v>5670</v>
      </c>
      <c r="H22" s="73">
        <v>2510</v>
      </c>
      <c r="I22" s="73"/>
      <c r="J22" s="73"/>
      <c r="K22" s="73"/>
      <c r="L22" s="73"/>
      <c r="M22" s="73"/>
      <c r="N22" s="73"/>
      <c r="O22" s="73"/>
      <c r="P22" s="76" t="s">
        <v>44</v>
      </c>
      <c r="Q22" s="76">
        <f t="shared" si="2"/>
        <v>3690</v>
      </c>
    </row>
    <row r="23" spans="2:17" ht="17.100000000000001" customHeight="1" x14ac:dyDescent="0.2">
      <c r="B23" s="155"/>
      <c r="C23" s="81" t="s">
        <v>247</v>
      </c>
      <c r="D23" s="73">
        <v>920</v>
      </c>
      <c r="E23" s="73">
        <v>2280</v>
      </c>
      <c r="F23" s="73">
        <v>2610</v>
      </c>
      <c r="G23" s="73">
        <v>3750</v>
      </c>
      <c r="H23" s="73">
        <v>3070</v>
      </c>
      <c r="I23" s="73"/>
      <c r="J23" s="73"/>
      <c r="K23" s="73"/>
      <c r="L23" s="73"/>
      <c r="M23" s="73"/>
      <c r="N23" s="73"/>
      <c r="O23" s="73"/>
      <c r="P23" s="76" t="s">
        <v>44</v>
      </c>
      <c r="Q23" s="76">
        <f t="shared" si="2"/>
        <v>2530</v>
      </c>
    </row>
    <row r="24" spans="2:17" ht="17.100000000000001" customHeight="1" x14ac:dyDescent="0.2">
      <c r="B24" s="155"/>
      <c r="C24" s="81" t="s">
        <v>248</v>
      </c>
      <c r="D24" s="73">
        <v>0</v>
      </c>
      <c r="E24" s="73">
        <v>10</v>
      </c>
      <c r="F24" s="73">
        <v>120</v>
      </c>
      <c r="G24" s="73">
        <v>10</v>
      </c>
      <c r="H24" s="73">
        <v>110</v>
      </c>
      <c r="I24" s="74"/>
      <c r="J24" s="74"/>
      <c r="K24" s="74"/>
      <c r="L24" s="74"/>
      <c r="M24" s="74"/>
      <c r="N24" s="74"/>
      <c r="O24" s="74"/>
      <c r="P24" s="83" t="s">
        <v>44</v>
      </c>
      <c r="Q24" s="83">
        <f t="shared" si="2"/>
        <v>50</v>
      </c>
    </row>
    <row r="25" spans="2:17" ht="17.100000000000001" customHeight="1" x14ac:dyDescent="0.2">
      <c r="B25" s="155"/>
      <c r="C25" s="82" t="s">
        <v>38</v>
      </c>
      <c r="D25" s="76">
        <v>3270</v>
      </c>
      <c r="E25" s="76">
        <v>5030</v>
      </c>
      <c r="F25" s="76">
        <v>7920</v>
      </c>
      <c r="G25" s="76">
        <v>9430</v>
      </c>
      <c r="H25" s="76">
        <v>5690</v>
      </c>
      <c r="I25" s="76"/>
      <c r="J25" s="76"/>
      <c r="K25" s="76"/>
      <c r="L25" s="76"/>
      <c r="M25" s="76"/>
      <c r="N25" s="76"/>
      <c r="O25" s="76"/>
      <c r="P25" s="76" t="s">
        <v>44</v>
      </c>
      <c r="Q25" s="76">
        <f t="shared" si="2"/>
        <v>6270</v>
      </c>
    </row>
    <row r="26" spans="2:17" ht="17.100000000000001" customHeight="1" x14ac:dyDescent="0.2">
      <c r="B26" s="155" t="s">
        <v>274</v>
      </c>
      <c r="C26" s="155"/>
      <c r="D26" s="76">
        <v>11450</v>
      </c>
      <c r="E26" s="76">
        <v>11250</v>
      </c>
      <c r="F26" s="76">
        <v>18650</v>
      </c>
      <c r="G26" s="76">
        <v>28320</v>
      </c>
      <c r="H26" s="76">
        <v>12500</v>
      </c>
      <c r="I26" s="73"/>
      <c r="J26" s="73"/>
      <c r="K26" s="76"/>
      <c r="L26" s="76"/>
      <c r="M26" s="76"/>
      <c r="N26" s="76"/>
      <c r="O26" s="76"/>
      <c r="P26" s="76" t="s">
        <v>44</v>
      </c>
      <c r="Q26" s="76">
        <f t="shared" si="2"/>
        <v>16430</v>
      </c>
    </row>
    <row r="27" spans="2:17" ht="17.100000000000001" customHeight="1" x14ac:dyDescent="0.2">
      <c r="B27" s="155" t="s">
        <v>275</v>
      </c>
      <c r="C27" s="155"/>
      <c r="D27" s="76">
        <v>7750</v>
      </c>
      <c r="E27" s="76">
        <v>12750</v>
      </c>
      <c r="F27" s="76">
        <v>12650</v>
      </c>
      <c r="G27" s="76">
        <v>14380</v>
      </c>
      <c r="H27" s="76">
        <v>14100</v>
      </c>
      <c r="I27" s="73"/>
      <c r="J27" s="73"/>
      <c r="K27" s="76"/>
      <c r="L27" s="76"/>
      <c r="M27" s="76"/>
      <c r="N27" s="76"/>
      <c r="O27" s="76"/>
      <c r="P27" s="76" t="s">
        <v>44</v>
      </c>
      <c r="Q27" s="76">
        <f t="shared" si="2"/>
        <v>12330</v>
      </c>
    </row>
    <row r="28" spans="2:17" ht="17.100000000000001" customHeight="1" x14ac:dyDescent="0.2">
      <c r="B28" s="152" t="s">
        <v>250</v>
      </c>
      <c r="C28" s="152"/>
      <c r="D28" s="76">
        <v>19200</v>
      </c>
      <c r="E28" s="76">
        <v>24000</v>
      </c>
      <c r="F28" s="76">
        <v>31300</v>
      </c>
      <c r="G28" s="76">
        <v>42700</v>
      </c>
      <c r="H28" s="76">
        <v>26600</v>
      </c>
      <c r="I28" s="76"/>
      <c r="J28" s="76"/>
      <c r="K28" s="76"/>
      <c r="L28" s="76"/>
      <c r="M28" s="76"/>
      <c r="N28" s="76"/>
      <c r="O28" s="76"/>
      <c r="P28" s="76" t="s">
        <v>44</v>
      </c>
      <c r="Q28" s="76">
        <f t="shared" si="2"/>
        <v>28760</v>
      </c>
    </row>
    <row r="29" spans="2:17" ht="8.25" customHeight="1" thickBot="1" x14ac:dyDescent="0.25">
      <c r="B29" s="153"/>
      <c r="C29" s="153"/>
      <c r="D29" s="153"/>
      <c r="E29" s="153"/>
      <c r="F29" s="153"/>
      <c r="G29" s="153"/>
      <c r="H29" s="153"/>
      <c r="I29" s="153"/>
      <c r="J29" s="153"/>
      <c r="K29" s="79"/>
      <c r="L29" s="79"/>
      <c r="M29" s="79"/>
      <c r="N29" s="79"/>
      <c r="O29" s="79"/>
    </row>
    <row r="30" spans="2:17" ht="15" customHeight="1" thickBot="1" x14ac:dyDescent="0.25">
      <c r="B30" s="140" t="s">
        <v>257</v>
      </c>
      <c r="C30" s="141"/>
      <c r="D30" s="141"/>
      <c r="E30" s="142"/>
    </row>
    <row r="31" spans="2:17" ht="18" customHeight="1" x14ac:dyDescent="0.2"/>
    <row r="32" spans="2:17"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sheetData>
  <mergeCells count="15">
    <mergeCell ref="B14:C14"/>
    <mergeCell ref="B1:T1"/>
    <mergeCell ref="B3:C3"/>
    <mergeCell ref="B4:B7"/>
    <mergeCell ref="B8:B12"/>
    <mergeCell ref="B13:C13"/>
    <mergeCell ref="B28:C28"/>
    <mergeCell ref="B29:J29"/>
    <mergeCell ref="B30:E30"/>
    <mergeCell ref="B15:C15"/>
    <mergeCell ref="B17:C17"/>
    <mergeCell ref="B18:B21"/>
    <mergeCell ref="B22:B25"/>
    <mergeCell ref="B26:C26"/>
    <mergeCell ref="B27:C27"/>
  </mergeCells>
  <hyperlinks>
    <hyperlink ref="B30:D30" location="'Table of Contents'!A1" display="Link to Table of Contents" xr:uid="{F28D73DB-637F-4DBD-A68E-11881A336EB5}"/>
  </hyperlinks>
  <pageMargins left="0.25" right="0.25" top="0.75" bottom="0.75" header="0.3" footer="0.3"/>
  <pageSetup paperSize="9" orientation="landscape" r:id="rId1"/>
  <headerFooter>
    <oddHeader>&amp;C&amp;20NSW Native Vegetation data spreadsheet</oddHeader>
    <oddFooter>&amp;RNSW Native Vegetation data spreadsheet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91CA6-9152-4802-B0DE-71FC5782A93D}">
  <dimension ref="A1:J18"/>
  <sheetViews>
    <sheetView workbookViewId="0">
      <selection activeCell="K15" sqref="K15"/>
    </sheetView>
  </sheetViews>
  <sheetFormatPr defaultRowHeight="12.75" x14ac:dyDescent="0.2"/>
  <cols>
    <col min="1" max="1" width="9.140625" style="2"/>
    <col min="2" max="2" width="22.42578125" bestFit="1" customWidth="1"/>
    <col min="3" max="3" width="15.140625" customWidth="1"/>
    <col min="4" max="4" width="14.7109375" customWidth="1"/>
    <col min="5" max="5" width="14.28515625" customWidth="1"/>
    <col min="6" max="6" width="18.85546875" customWidth="1"/>
    <col min="7" max="7" width="10.28515625" bestFit="1" customWidth="1"/>
  </cols>
  <sheetData>
    <row r="1" spans="2:10" s="2" customFormat="1" x14ac:dyDescent="0.2">
      <c r="B1" s="68" t="s">
        <v>281</v>
      </c>
      <c r="C1" s="1"/>
      <c r="D1" s="1"/>
      <c r="E1" s="1"/>
      <c r="F1" s="1"/>
      <c r="G1" s="1"/>
    </row>
    <row r="2" spans="2:10" s="2" customFormat="1" x14ac:dyDescent="0.2">
      <c r="B2" s="68"/>
      <c r="C2" s="1"/>
      <c r="D2" s="1"/>
      <c r="E2" s="1"/>
      <c r="F2" s="1"/>
      <c r="G2" s="1"/>
    </row>
    <row r="3" spans="2:10" ht="40.5" customHeight="1" x14ac:dyDescent="0.2">
      <c r="B3" s="44" t="s">
        <v>237</v>
      </c>
      <c r="C3" s="87" t="s">
        <v>242</v>
      </c>
      <c r="D3" s="87" t="s">
        <v>239</v>
      </c>
      <c r="E3" s="87" t="s">
        <v>240</v>
      </c>
      <c r="F3" s="87" t="s">
        <v>241</v>
      </c>
      <c r="G3" s="87" t="s">
        <v>38</v>
      </c>
    </row>
    <row r="4" spans="2:10" s="2" customFormat="1" x14ac:dyDescent="0.2">
      <c r="B4" s="125" t="s">
        <v>51</v>
      </c>
      <c r="C4" s="88">
        <f>ROUND(3695,-2)</f>
        <v>3700</v>
      </c>
      <c r="D4" s="126"/>
      <c r="E4" s="157">
        <f xml:space="preserve"> ROUND(1705, -2)</f>
        <v>1700</v>
      </c>
      <c r="F4" s="158"/>
      <c r="G4" s="127">
        <v>5400</v>
      </c>
    </row>
    <row r="5" spans="2:10" s="2" customFormat="1" x14ac:dyDescent="0.2">
      <c r="B5" s="125" t="s">
        <v>52</v>
      </c>
      <c r="C5" s="88">
        <f xml:space="preserve"> ROUND(4296,-2)</f>
        <v>4300</v>
      </c>
      <c r="D5" s="126"/>
      <c r="E5" s="157">
        <f xml:space="preserve"> ROUND(4231,-2)</f>
        <v>4200</v>
      </c>
      <c r="F5" s="158"/>
      <c r="G5" s="127">
        <v>8500</v>
      </c>
    </row>
    <row r="6" spans="2:10" s="2" customFormat="1" x14ac:dyDescent="0.2">
      <c r="B6" s="125" t="s">
        <v>53</v>
      </c>
      <c r="C6" s="88">
        <f>ROUND(5615,-2)</f>
        <v>5600</v>
      </c>
      <c r="D6" s="126"/>
      <c r="E6" s="157">
        <f xml:space="preserve"> ROUND(3485,-2)</f>
        <v>3500</v>
      </c>
      <c r="F6" s="158"/>
      <c r="G6" s="127">
        <v>9100</v>
      </c>
    </row>
    <row r="7" spans="2:10" s="2" customFormat="1" x14ac:dyDescent="0.2">
      <c r="B7" s="125" t="s">
        <v>27</v>
      </c>
      <c r="C7" s="88">
        <f>ROUND(4923,-2)</f>
        <v>4900</v>
      </c>
      <c r="D7" s="126"/>
      <c r="E7" s="157">
        <f>ROUND(4277,-2)</f>
        <v>4300</v>
      </c>
      <c r="F7" s="158"/>
      <c r="G7" s="127">
        <v>9200</v>
      </c>
    </row>
    <row r="8" spans="2:10" s="2" customFormat="1" x14ac:dyDescent="0.2">
      <c r="B8" s="125" t="s">
        <v>28</v>
      </c>
      <c r="C8" s="88">
        <f>ROUND(4455,-2)</f>
        <v>4500</v>
      </c>
      <c r="D8" s="126"/>
      <c r="E8" s="157">
        <f>ROUND(5245,-2)</f>
        <v>5200</v>
      </c>
      <c r="F8" s="158"/>
      <c r="G8" s="127">
        <v>9700</v>
      </c>
    </row>
    <row r="9" spans="2:10" s="2" customFormat="1" x14ac:dyDescent="0.2">
      <c r="B9" s="125" t="s">
        <v>41</v>
      </c>
      <c r="C9" s="88">
        <f>ROUND(9027,-2)</f>
        <v>9000</v>
      </c>
      <c r="D9" s="126"/>
      <c r="E9" s="157">
        <f xml:space="preserve"> ROUND(4073,-2)</f>
        <v>4100</v>
      </c>
      <c r="F9" s="158"/>
      <c r="G9" s="127">
        <v>13100</v>
      </c>
    </row>
    <row r="10" spans="2:10" s="2" customFormat="1" ht="13.5" thickBot="1" x14ac:dyDescent="0.25">
      <c r="B10" s="128" t="s">
        <v>42</v>
      </c>
      <c r="C10" s="129">
        <f>ROUND(10327,-2)</f>
        <v>10300</v>
      </c>
      <c r="D10" s="130"/>
      <c r="E10" s="159">
        <f>ROUND(9873,-2)</f>
        <v>9900</v>
      </c>
      <c r="F10" s="160"/>
      <c r="G10" s="131">
        <v>20200</v>
      </c>
    </row>
    <row r="11" spans="2:10" x14ac:dyDescent="0.2">
      <c r="B11" s="132" t="s">
        <v>285</v>
      </c>
      <c r="C11" s="133">
        <v>8500</v>
      </c>
      <c r="D11" s="133">
        <v>200</v>
      </c>
      <c r="E11" s="133">
        <v>4400</v>
      </c>
      <c r="F11" s="133">
        <v>300</v>
      </c>
      <c r="G11" s="137">
        <f>SUM(C11:F11)</f>
        <v>13400</v>
      </c>
      <c r="H11" s="23"/>
      <c r="I11" s="2"/>
      <c r="J11" s="2"/>
    </row>
    <row r="12" spans="2:10" x14ac:dyDescent="0.2">
      <c r="B12" s="134" t="s">
        <v>236</v>
      </c>
      <c r="C12" s="88">
        <v>7100</v>
      </c>
      <c r="D12" s="88">
        <v>1000</v>
      </c>
      <c r="E12" s="88">
        <v>4700</v>
      </c>
      <c r="F12" s="88">
        <v>700</v>
      </c>
      <c r="G12" s="138">
        <f>SUM(C12:F12)</f>
        <v>13500</v>
      </c>
      <c r="H12" s="23"/>
    </row>
    <row r="13" spans="2:10" ht="13.5" thickBot="1" x14ac:dyDescent="0.25">
      <c r="B13" s="135" t="s">
        <v>286</v>
      </c>
      <c r="C13" s="136">
        <f>SUM(C11:C12)</f>
        <v>15600</v>
      </c>
      <c r="D13" s="136">
        <v>1200</v>
      </c>
      <c r="E13" s="136">
        <v>9100</v>
      </c>
      <c r="F13" s="136">
        <v>1000</v>
      </c>
      <c r="G13" s="139">
        <f>SUM(G11:G12)</f>
        <v>26900</v>
      </c>
    </row>
    <row r="15" spans="2:10" ht="84" customHeight="1" x14ac:dyDescent="0.2">
      <c r="B15" s="1"/>
      <c r="C15" s="144" t="s">
        <v>244</v>
      </c>
      <c r="D15" s="144"/>
      <c r="E15" s="144"/>
      <c r="F15" s="144"/>
      <c r="G15" s="144"/>
    </row>
    <row r="16" spans="2:10" ht="42" customHeight="1" x14ac:dyDescent="0.2">
      <c r="C16" s="144" t="s">
        <v>243</v>
      </c>
      <c r="D16" s="144"/>
      <c r="E16" s="144"/>
      <c r="F16" s="144"/>
      <c r="G16" s="144"/>
    </row>
    <row r="17" spans="2:7" ht="85.5" customHeight="1" thickBot="1" x14ac:dyDescent="0.25">
      <c r="C17" s="144" t="s">
        <v>284</v>
      </c>
      <c r="D17" s="144"/>
      <c r="E17" s="144"/>
      <c r="F17" s="144"/>
      <c r="G17" s="144"/>
    </row>
    <row r="18" spans="2:7" ht="13.5" thickBot="1" x14ac:dyDescent="0.25">
      <c r="B18" s="140" t="s">
        <v>257</v>
      </c>
      <c r="C18" s="141"/>
      <c r="D18" s="141"/>
      <c r="E18" s="142"/>
    </row>
  </sheetData>
  <mergeCells count="11">
    <mergeCell ref="C17:G17"/>
    <mergeCell ref="C15:G15"/>
    <mergeCell ref="C16:G16"/>
    <mergeCell ref="B18:E18"/>
    <mergeCell ref="E4:F4"/>
    <mergeCell ref="E5:F5"/>
    <mergeCell ref="E6:F6"/>
    <mergeCell ref="E7:F7"/>
    <mergeCell ref="E8:F8"/>
    <mergeCell ref="E9:F9"/>
    <mergeCell ref="E10:F10"/>
  </mergeCells>
  <hyperlinks>
    <hyperlink ref="B18:D18" location="'Table of Contents'!A1" display="Link to Table of Contents" xr:uid="{6EBD4B68-BF75-4E30-A844-84863BE018C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Table of Contents</vt:lpstr>
      <vt:lpstr>1 NSW</vt:lpstr>
      <vt:lpstr>2 LLS</vt:lpstr>
      <vt:lpstr>3 IBRA v6</vt:lpstr>
      <vt:lpstr>4 LGA</vt:lpstr>
      <vt:lpstr>5 Veg Formations</vt:lpstr>
      <vt:lpstr>6 Forestry</vt:lpstr>
      <vt:lpstr>7 Other clearing 2017-18</vt:lpstr>
      <vt:lpstr>'1 NSW'!Print_Titles</vt:lpstr>
      <vt:lpstr>'3 IBRA v6'!Print_Titles</vt:lpstr>
      <vt:lpstr>'5 Veg Formations'!Print_Titles</vt:lpstr>
    </vt:vector>
  </TitlesOfParts>
  <Manager/>
  <Company>OEH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vegetation report card</dc:title>
  <dc:subject/>
  <dc:creator>Jean Henderson</dc:creator>
  <cp:keywords/>
  <dc:description/>
  <cp:lastModifiedBy>Lesley Pearson</cp:lastModifiedBy>
  <cp:revision/>
  <dcterms:created xsi:type="dcterms:W3CDTF">2006-06-21T04:00:12Z</dcterms:created>
  <dcterms:modified xsi:type="dcterms:W3CDTF">2019-07-29T05:09:17Z</dcterms:modified>
  <cp:category/>
  <cp:contentStatus/>
</cp:coreProperties>
</file>